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N:\Grønt låneprogram\Miljøeffektrapportering\Impact report 2020\KBN Impact report spreadsheet\"/>
    </mc:Choice>
  </mc:AlternateContent>
  <xr:revisionPtr revIDLastSave="0" documentId="13_ncr:1_{6FF0F925-2A66-4C46-86D9-329BF182B245}" xr6:coauthVersionLast="47" xr6:coauthVersionMax="47" xr10:uidLastSave="{00000000-0000-0000-0000-000000000000}"/>
  <bookViews>
    <workbookView xWindow="28680" yWindow="-120" windowWidth="29040" windowHeight="15840" tabRatio="599" xr2:uid="{6B48BDED-896F-49FC-B010-A129B5481403}"/>
  </bookViews>
  <sheets>
    <sheet name="Summary" sheetId="16" r:id="rId1"/>
    <sheet name="Buildings" sheetId="1" r:id="rId2"/>
    <sheet name="Renewable energy" sheetId="9" r:id="rId3"/>
    <sheet name="Transportation" sheetId="11" r:id="rId4"/>
    <sheet name="Waste and circular economy" sheetId="12" r:id="rId5"/>
    <sheet name="Water and wastewater treatment" sheetId="13" r:id="rId6"/>
    <sheet name="Land use and area projects" sheetId="14" r:id="rId7"/>
    <sheet name="Climate change adaptation" sheetId="15" r:id="rId8"/>
    <sheet name="Assumptions" sheetId="26" r:id="rId9"/>
    <sheet name="Corrections" sheetId="27" r:id="rId10"/>
  </sheets>
  <definedNames>
    <definedName name="_xlnm._FilterDatabase" localSheetId="1" hidden="1">Buildings!$A$3:$N$129</definedName>
    <definedName name="_xlnm._FilterDatabase" localSheetId="7" hidden="1">'Climate change adaptation'!$A$2:$J$12</definedName>
    <definedName name="_xlnm._FilterDatabase" localSheetId="6" hidden="1">'Land use and area projects'!$A$2:$K$7</definedName>
    <definedName name="_xlnm._FilterDatabase" localSheetId="2" hidden="1">'Renewable energy'!$A$3:$P$9</definedName>
    <definedName name="_xlnm._FilterDatabase" localSheetId="3" hidden="1">Transportation!$A$3:$K$41</definedName>
    <definedName name="_xlnm._FilterDatabase" localSheetId="4" hidden="1">'Waste and circular economy'!$A$3:$N$35</definedName>
    <definedName name="_xlnm._FilterDatabase" localSheetId="5" hidden="1">'Water and wastewater treatment'!$A$3:$K$55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6" l="1"/>
  <c r="G19" i="16"/>
  <c r="G15" i="16"/>
  <c r="G12" i="16"/>
  <c r="G13" i="16"/>
  <c r="P5" i="9" l="1"/>
  <c r="P6" i="9"/>
  <c r="P7" i="9"/>
  <c r="P8" i="9"/>
  <c r="P4" i="9"/>
  <c r="N12" i="1" l="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5" i="1"/>
  <c r="N6" i="1"/>
  <c r="N7" i="1"/>
  <c r="N8" i="1"/>
  <c r="N9" i="1"/>
  <c r="N10" i="1"/>
  <c r="N11" i="1"/>
  <c r="N4" i="1"/>
  <c r="H47" i="12" l="1"/>
  <c r="H44" i="12"/>
  <c r="L1" i="12" l="1"/>
  <c r="K1" i="12"/>
  <c r="H1" i="12"/>
  <c r="I1" i="12"/>
  <c r="G1" i="12"/>
  <c r="N1" i="12"/>
  <c r="M1" i="12"/>
  <c r="K1" i="1" l="1"/>
  <c r="N1" i="1"/>
  <c r="M1" i="1"/>
  <c r="L1" i="1"/>
  <c r="K1" i="11"/>
  <c r="H1" i="11" l="1"/>
  <c r="I1" i="11"/>
  <c r="G1" i="11"/>
  <c r="H1" i="1"/>
  <c r="I1" i="1"/>
  <c r="G1" i="1"/>
  <c r="I1" i="9" l="1"/>
  <c r="H1" i="9"/>
  <c r="G1" i="9"/>
  <c r="I1" i="13"/>
  <c r="H1" i="13"/>
  <c r="G1" i="13"/>
  <c r="I1" i="14"/>
  <c r="H1" i="14"/>
  <c r="G1" i="14"/>
  <c r="H1" i="15"/>
  <c r="G1" i="15"/>
  <c r="K15" i="16" l="1"/>
  <c r="K12" i="16"/>
  <c r="K1" i="14" l="1"/>
  <c r="K14" i="16"/>
  <c r="I15" i="16"/>
  <c r="K1" i="9"/>
  <c r="L1" i="9"/>
  <c r="M1" i="9"/>
  <c r="N1" i="9"/>
  <c r="O1" i="9"/>
  <c r="P1" i="9"/>
  <c r="K13" i="16" s="1"/>
  <c r="P3" i="16"/>
  <c r="T13" i="16" s="1"/>
  <c r="K2" i="9"/>
  <c r="L2" i="9"/>
  <c r="M2" i="9"/>
  <c r="I1" i="15"/>
  <c r="K1" i="13"/>
  <c r="I16" i="16" s="1"/>
  <c r="K19" i="16" l="1"/>
  <c r="L15" i="16"/>
  <c r="L14" i="16"/>
  <c r="L12" i="16"/>
  <c r="F19" i="16"/>
  <c r="L13" i="16" l="1"/>
  <c r="L19" i="16" s="1"/>
  <c r="E19" i="16" l="1"/>
  <c r="H1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tc={E5A70929-B176-421A-9EBE-3E0C4EDC9DFA}</author>
    <author>tc={96024862-2D42-4394-9825-07F6A8624564}</author>
    <author>tc={279C59B8-B8E9-4B82-81A2-B8887149D23A}</author>
    <author>tc={25A999CE-3329-40FD-9ECE-81F92399EE98}</author>
    <author>tc={DC7069BE-A5B8-4D6A-9E57-C4CEA2DD3FC0}</author>
    <author>tc={99CD57DF-8E86-4A37-8954-3DD6B1E1186D}</author>
    <author>tc={B5C1A497-E1E0-4499-9993-63DD3CC50319}</author>
    <author>tc={12540D64-E20C-40EF-B50B-9B5E1CED6C77}</author>
    <author>tc={04A60087-0359-40C4-9DEE-EFBF91796B84}</author>
    <author>tc={873FC436-90C6-479A-80C6-DE1AE8371FE2}</author>
  </authors>
  <commentList>
    <comment ref="K7" authorId="0" shapeId="0" xr:uid="{E5A70929-B176-421A-9EBE-3E0C4EDC9DFA}">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9" authorId="1" shapeId="0" xr:uid="{96024862-2D42-4394-9825-07F6A8624564}">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12" authorId="2" shapeId="0" xr:uid="{279C59B8-B8E9-4B82-81A2-B8887149D23A}">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21" authorId="3" shapeId="0" xr:uid="{25A999CE-3329-40FD-9ECE-81F92399EE98}">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24" authorId="4" shapeId="0" xr:uid="{DC7069BE-A5B8-4D6A-9E57-C4CEA2DD3FC0}">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29" authorId="5" shapeId="0" xr:uid="{99CD57DF-8E86-4A37-8954-3DD6B1E1186D}">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32" authorId="6" shapeId="0" xr:uid="{B5C1A497-E1E0-4499-9993-63DD3CC50319}">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33" authorId="7" shapeId="0" xr:uid="{12540D64-E20C-40EF-B50B-9B5E1CED6C77}">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34" authorId="8" shapeId="0" xr:uid="{04A60087-0359-40C4-9DEE-EFBF91796B84}">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35" authorId="9" shapeId="0" xr:uid="{873FC436-90C6-479A-80C6-DE1AE8371FE2}">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tc={49A1BE06-F9B5-4820-8AEA-B57594B0F3EE}</author>
  </authors>
  <commentList>
    <comment ref="H35" authorId="0" shapeId="0" xr:uid="{49A1BE06-F9B5-4820-8AEA-B57594B0F3EE}">
      <text>
        <t>[Threaded comment]
Your version of Excel allows you to read this threaded comment; however, any edits to it will get removed if the file is opened in a newer version of Excel. Learn more: https://go.microsoft.com/fwlink/?linkid=870924
Comment:
    Over akseptert</t>
      </text>
    </comment>
  </commentList>
</comments>
</file>

<file path=xl/sharedStrings.xml><?xml version="1.0" encoding="utf-8"?>
<sst xmlns="http://schemas.openxmlformats.org/spreadsheetml/2006/main" count="1477" uniqueCount="883">
  <si>
    <t>Sirkula IKS</t>
  </si>
  <si>
    <t>Ålgårdhallen AS</t>
  </si>
  <si>
    <t>Brevik Fergeselskap IKS</t>
  </si>
  <si>
    <t>Søre Sunnmøre Reinhaldsverk IKS</t>
  </si>
  <si>
    <t>IVAR IKS</t>
  </si>
  <si>
    <t>Kristiansund og Nordmøre Havn IKS</t>
  </si>
  <si>
    <t>Renovasjon i Grenland IKS</t>
  </si>
  <si>
    <t>Elverum Tomteselskap AS</t>
  </si>
  <si>
    <t>Agder Renovasjon IKS</t>
  </si>
  <si>
    <t>Region Nordhordaland Helsehus IKS</t>
  </si>
  <si>
    <t>Molde og Romsdal Havn IKS/ Molde Havnevesen KF</t>
  </si>
  <si>
    <t>Steinkjerbygg KF</t>
  </si>
  <si>
    <t>Eid Industrihus KF</t>
  </si>
  <si>
    <t>Haugaland Interkommunale Miljøverk</t>
  </si>
  <si>
    <t>Gjøvik Rådhus AS</t>
  </si>
  <si>
    <t>Karmsund Havn IKS</t>
  </si>
  <si>
    <t>Stavangerregionen Havn IKS</t>
  </si>
  <si>
    <t>Harstad havn KF</t>
  </si>
  <si>
    <t>Ålesundregionen Interkommunale Miljøselskap IKS</t>
  </si>
  <si>
    <t>Simas IKS</t>
  </si>
  <si>
    <t xml:space="preserve">Søre Sunnmøre Reinhaldsverik IKS </t>
  </si>
  <si>
    <t xml:space="preserve">Sirkula IKS </t>
  </si>
  <si>
    <t>Horisont Miljøpark IKS</t>
  </si>
  <si>
    <t xml:space="preserve">Gålåsholmen </t>
  </si>
  <si>
    <t>Vest-Finnmark Avfallsselskap (Vefas)</t>
  </si>
  <si>
    <t>FjellVAR</t>
  </si>
  <si>
    <t>Rødven Vassverk SA</t>
  </si>
  <si>
    <t>Søndre Follo Renseanlegg IKS</t>
  </si>
  <si>
    <t>Midtre Romerike avløpsselskap (MIRA IKS)</t>
  </si>
  <si>
    <t xml:space="preserve">Søndre Helgeland Miljøverk </t>
  </si>
  <si>
    <t>HIAS IKS</t>
  </si>
  <si>
    <t xml:space="preserve">HIAS IKS </t>
  </si>
  <si>
    <t xml:space="preserve">IVAR IKS </t>
  </si>
  <si>
    <t>Tønsberg Renseanlegg IKS</t>
  </si>
  <si>
    <t xml:space="preserve">Åknes/Tafjord Beredskap IKS </t>
  </si>
  <si>
    <t>Romerike avfallsforedling IKS (ROAF)</t>
  </si>
  <si>
    <t>n/a</t>
  </si>
  <si>
    <t>IKA Kongsberg IKS</t>
  </si>
  <si>
    <t>2019-2020</t>
  </si>
  <si>
    <t>2020-2021</t>
  </si>
  <si>
    <t>2012-2016</t>
  </si>
  <si>
    <t>2016-2017</t>
  </si>
  <si>
    <t>2018-2019</t>
  </si>
  <si>
    <t>2017-2018</t>
  </si>
  <si>
    <t>2014-2015</t>
  </si>
  <si>
    <t>2014-2016</t>
  </si>
  <si>
    <t>2018-2020</t>
  </si>
  <si>
    <t>2016-2018</t>
  </si>
  <si>
    <t>2017-2020</t>
  </si>
  <si>
    <t>2019-2022</t>
  </si>
  <si>
    <t>2019-2021</t>
  </si>
  <si>
    <t>2017-2019</t>
  </si>
  <si>
    <t>2016-2019</t>
  </si>
  <si>
    <t>2016-2020</t>
  </si>
  <si>
    <t>2015-2017</t>
  </si>
  <si>
    <t>2015-2018</t>
  </si>
  <si>
    <t>2015-2016</t>
  </si>
  <si>
    <t>2013-2015</t>
  </si>
  <si>
    <t>2012-2018</t>
  </si>
  <si>
    <t>2011-2014</t>
  </si>
  <si>
    <t>2011-2013</t>
  </si>
  <si>
    <t>2010-2013</t>
  </si>
  <si>
    <t>2010-2012</t>
  </si>
  <si>
    <t>2009-2010</t>
  </si>
  <si>
    <t>2009-2012</t>
  </si>
  <si>
    <t>2008-2017</t>
  </si>
  <si>
    <t>2011-2017</t>
  </si>
  <si>
    <t>2012-2014</t>
  </si>
  <si>
    <t>2010-2015</t>
  </si>
  <si>
    <t>2012-2017</t>
  </si>
  <si>
    <t>2015-2021</t>
  </si>
  <si>
    <t>2010-2018</t>
  </si>
  <si>
    <t>2011-2012</t>
  </si>
  <si>
    <t>2013-2018</t>
  </si>
  <si>
    <t>2017-20218</t>
  </si>
  <si>
    <t>2017-2022</t>
  </si>
  <si>
    <t>2018-2021</t>
  </si>
  <si>
    <t>2017-2021</t>
  </si>
  <si>
    <t>2014-2018</t>
  </si>
  <si>
    <t>2018-2022</t>
  </si>
  <si>
    <t>Installed capacity (MW)</t>
  </si>
  <si>
    <t xml:space="preserve">Corresponds to avoided
GHG (tonnes CO2e
annualy) </t>
  </si>
  <si>
    <t>7, 12</t>
  </si>
  <si>
    <t>kg CO2e per kWh</t>
  </si>
  <si>
    <t>Asplan Viak https://www.asplanviak.no/aktuelt/2016/02/03/nordisk-stroem-blir-renere/</t>
  </si>
  <si>
    <t>9, 11</t>
  </si>
  <si>
    <t>11, 12</t>
  </si>
  <si>
    <t>6, 14</t>
  </si>
  <si>
    <t>11, 14, 16</t>
  </si>
  <si>
    <t>3, 11, 13</t>
  </si>
  <si>
    <t xml:space="preserve">kWh/km </t>
  </si>
  <si>
    <t>kg CO2/km</t>
  </si>
  <si>
    <t>km/year</t>
  </si>
  <si>
    <t>NO0010811276</t>
  </si>
  <si>
    <t>XS2047497289</t>
  </si>
  <si>
    <t>XS1188118100  USD50048MBX74</t>
  </si>
  <si>
    <t xml:space="preserve">NO0010811284  </t>
  </si>
  <si>
    <t xml:space="preserve">AU3CB0256162  </t>
  </si>
  <si>
    <t>NOK</t>
  </si>
  <si>
    <t>Expected anual energy production (MWh)</t>
  </si>
  <si>
    <t xml:space="preserve">Nytt skolebygg med plass til 476 elever. Bygges med mål om å bli svanemerket. Skolen skal bygges med massivtre og etter passivhusstandard. </t>
  </si>
  <si>
    <t xml:space="preserve">Hurum helsebygg </t>
  </si>
  <si>
    <t>2021-2022</t>
  </si>
  <si>
    <t>Torvbråten skole med flerbrukshall i massivtre</t>
  </si>
  <si>
    <t>Sandnessjøen Fjernvarmeanlegg AS</t>
  </si>
  <si>
    <t>Stad Fjordvarme KF</t>
  </si>
  <si>
    <t>Volda Campus Arena AS</t>
  </si>
  <si>
    <t>2019-2019</t>
  </si>
  <si>
    <t>2020-2023</t>
  </si>
  <si>
    <t>Østfold Avfallssortering IKS</t>
  </si>
  <si>
    <t>2022-2023</t>
  </si>
  <si>
    <t>2013-2014</t>
  </si>
  <si>
    <t>Asker og Bærum Vannverk IKS</t>
  </si>
  <si>
    <t>2020-2025</t>
  </si>
  <si>
    <t>2020-2030</t>
  </si>
  <si>
    <t>2020-2024</t>
  </si>
  <si>
    <t>2014-2020</t>
  </si>
  <si>
    <t>2021-2023</t>
  </si>
  <si>
    <t>Asker kommune og Røyken Eiendom AS</t>
  </si>
  <si>
    <t>11.02.2025</t>
  </si>
  <si>
    <t>11.02.2015</t>
  </si>
  <si>
    <t>29.22.2027</t>
  </si>
  <si>
    <t>05.09.2018</t>
  </si>
  <si>
    <t>05.09.2023</t>
  </si>
  <si>
    <t>28.08.2019</t>
  </si>
  <si>
    <t>28.08.2016</t>
  </si>
  <si>
    <t>-</t>
  </si>
  <si>
    <t>Remidt IKS</t>
  </si>
  <si>
    <t>KBN Green Bond Impact Report</t>
  </si>
  <si>
    <t>Customizable input data*</t>
  </si>
  <si>
    <t xml:space="preserve">*Coloumns K and L adjust correspondingly. See note on methodology to the right. </t>
  </si>
  <si>
    <t>Applied grid factor (can be adjusted):</t>
  </si>
  <si>
    <t xml:space="preserve">kg CO2e per kilowatt hour. </t>
  </si>
  <si>
    <t xml:space="preserve">Invested amount (please enter) </t>
  </si>
  <si>
    <t>Totals</t>
  </si>
  <si>
    <t>Total green loans outstanding</t>
  </si>
  <si>
    <t xml:space="preserve">Total green bonds outstanding </t>
  </si>
  <si>
    <t>Alternative grid factors</t>
  </si>
  <si>
    <t xml:space="preserve">Source </t>
  </si>
  <si>
    <t xml:space="preserve">European power mix </t>
  </si>
  <si>
    <t>NPSI "Position Paper on Green Bonds Impact Reporting" (February 2020)</t>
  </si>
  <si>
    <t>Nordic power mix</t>
  </si>
  <si>
    <t>Norwegian power mix</t>
  </si>
  <si>
    <t xml:space="preserve">KBN Green Project  Category </t>
  </si>
  <si>
    <t xml:space="preserve">Buildings </t>
  </si>
  <si>
    <t xml:space="preserve">Renewable energy </t>
  </si>
  <si>
    <t xml:space="preserve">Transportation </t>
  </si>
  <si>
    <t xml:space="preserve">Waste and circular economy </t>
  </si>
  <si>
    <t>Water and wastewater management</t>
  </si>
  <si>
    <t xml:space="preserve">Land use and area development projects </t>
  </si>
  <si>
    <t xml:space="preserve">Climate change adaptation </t>
  </si>
  <si>
    <t>Total</t>
  </si>
  <si>
    <t xml:space="preserve">SDGs </t>
  </si>
  <si>
    <t xml:space="preserve">EU environmental objectives </t>
  </si>
  <si>
    <t xml:space="preserve">Total number of projects </t>
  </si>
  <si>
    <t>New projects in 2019</t>
  </si>
  <si>
    <t xml:space="preserve">Production of renewable energy (MWh annually) </t>
  </si>
  <si>
    <t>Energy reduced and avoided (MWh annually)</t>
  </si>
  <si>
    <t xml:space="preserve">Increase in capacity </t>
  </si>
  <si>
    <t>Corresponds to reduced and avoided greenhouse gas emissions (tonnes CO2e annually)</t>
  </si>
  <si>
    <t>Impact attributable to investor (tonnes CO2e annually)</t>
  </si>
  <si>
    <t>tonnes</t>
  </si>
  <si>
    <t xml:space="preserve">population equivalents </t>
  </si>
  <si>
    <t xml:space="preserve">1) Climate change mitigation 
2) Climate change adaptation </t>
  </si>
  <si>
    <t xml:space="preserve">1) Climate change mitigation </t>
  </si>
  <si>
    <t>1) Climate change mitigation 
5) Pollution prevention and control</t>
  </si>
  <si>
    <t>1) Climate change mitigation 
4) Transition to a circular economy, waste prevention and recycling
5) Pollution prevention and control</t>
  </si>
  <si>
    <t>1) Climate change mitigation 
2) Climate change adaptation
3) Sustainable use and protection of water and marine resources
5) Pollution prevention and control</t>
  </si>
  <si>
    <t>1) Climate change mitigation 
2) Climate change adaptation 
6) Protection of healthy ecosystems</t>
  </si>
  <si>
    <t>2) Climate change adaptation</t>
  </si>
  <si>
    <t xml:space="preserve">Impact attributable to green bond investors </t>
  </si>
  <si>
    <t>Total outstanding green bonds divided by total outstanding disbursed amounts to projects, as of 31 dec 2020 (in NOK)</t>
  </si>
  <si>
    <t>ISIN(s)</t>
  </si>
  <si>
    <t>Issue date</t>
  </si>
  <si>
    <t>Amount</t>
  </si>
  <si>
    <t xml:space="preserve">Maturity date </t>
  </si>
  <si>
    <t>NOK mn equivalent</t>
  </si>
  <si>
    <t>USD 1 bn.</t>
  </si>
  <si>
    <t>NOK 750 mn.</t>
  </si>
  <si>
    <t>NOK 600 mn.</t>
  </si>
  <si>
    <t>AUD 450 mn.</t>
  </si>
  <si>
    <t>SEK 3 bn.</t>
  </si>
  <si>
    <t>Buildings</t>
  </si>
  <si>
    <t>Project number</t>
  </si>
  <si>
    <t>Borrower</t>
  </si>
  <si>
    <t>Project name</t>
  </si>
  <si>
    <t>Last disbursement</t>
  </si>
  <si>
    <t>Description</t>
  </si>
  <si>
    <t>Estimated impact (KBN share)</t>
  </si>
  <si>
    <t xml:space="preserve">Green loan outstanding (1000 NOK) </t>
  </si>
  <si>
    <t>Total cost  (1000 NOK)</t>
  </si>
  <si>
    <t xml:space="preserve">KBN share of financing </t>
  </si>
  <si>
    <t>Heated area (m2)</t>
  </si>
  <si>
    <t>Energy produced (KWh annually)</t>
  </si>
  <si>
    <t>Energy avoided (kWh annually)</t>
  </si>
  <si>
    <t xml:space="preserve">Corresponds to avoided
GHG (tonnes CO2e
annually) </t>
  </si>
  <si>
    <t>Indre Fosen municipality</t>
  </si>
  <si>
    <t xml:space="preserve">New Åsly school - low energy </t>
  </si>
  <si>
    <t>A new elementary and lower secondary school with space for 400 pupils. Meets the passive-house standard.</t>
  </si>
  <si>
    <t>Frogn municipality</t>
  </si>
  <si>
    <t xml:space="preserve">Ullerud health centre - mass timber </t>
  </si>
  <si>
    <t>The largest health centre in Norway to be constructed in mass timber. The building includes a 108-bed nursing home, a learning, mastery and rehabilitation centre, a day centre for the elderly and a central kitchen.</t>
  </si>
  <si>
    <t>Jevnaker municipality</t>
  </si>
  <si>
    <t>Improving energy efficiency with an EPC contract</t>
  </si>
  <si>
    <t xml:space="preserve">Improving the energy efficiency of a number of long-use buildings. New solutions will ensure more stable operation of technical equipment. </t>
  </si>
  <si>
    <t>Spydeberg municipality</t>
  </si>
  <si>
    <t>Energy efficiency project for public buildings</t>
  </si>
  <si>
    <t>Improving the energy efficiency of nine municipal buildings and a water treatment plant. The project involves a range of energy efficiency measures, such as additional insulation, the installation of heat pumps and setting up an energy monitoring system and a central operational control system.</t>
  </si>
  <si>
    <t>Sandefjord municipality</t>
  </si>
  <si>
    <t>Increasing the energy efficiency of 18 buildings through an energy performance contract. Phasing out the use of fossil fuels in five buildings, monitoring energy consumption, upgrading ventilation and water-to-air heat recovery.</t>
  </si>
  <si>
    <t>Asker municipality</t>
  </si>
  <si>
    <t>Energy efficiency project involving a number of innovative solutions, such as using waste heat from producing ice for an ice rink to heat a swimming pool and phasing out fossil fuel usage from several buildings.</t>
  </si>
  <si>
    <t>Kistefossdammen nursery - energy-plus building</t>
  </si>
  <si>
    <t>Nursery with space for 100 children, built to a significant extent in timber. The building is the first plus-energy building built by the public sector in Norway (FutureBuilt's definition). Supplied with 100% local renewable energy from energy wells and integrated solar panels.</t>
  </si>
  <si>
    <t>Rendalen municipality</t>
  </si>
  <si>
    <t>Energy-saving measures across 11 municipal buildings</t>
  </si>
  <si>
    <t>Energy-saving measures will be implemented at municipal buildings as an energy performance contract (EPC). The project involves implementing 60 energy-saving measures of varying sizes across purpose-built buildings in the municipality.</t>
  </si>
  <si>
    <t>Farsund municipality</t>
  </si>
  <si>
    <t xml:space="preserve">Alcoa sports park - low energy </t>
  </si>
  <si>
    <t>Multi-use sports hall and year-round artificial grass pitch, with 97% of the heating needs supplied by excess heat from the nearby Alcoa aluminium factory. Energy-efficient building.</t>
  </si>
  <si>
    <t xml:space="preserve">Holmen swimming pool - energy efficient </t>
  </si>
  <si>
    <t>One of Norway's most energy-efficient swimming pools. 80% of the facility's energy consumption is met by local renewable energy from geothermal heat pumps, solar panels and solar thermal panels.</t>
  </si>
  <si>
    <t>Oppegård municipality</t>
  </si>
  <si>
    <t xml:space="preserve">Ødegården nursery - low energy </t>
  </si>
  <si>
    <t xml:space="preserve">Nursery building built to the passive-house standard with space for 100 children. The building is heated and cooled using energy wells. </t>
  </si>
  <si>
    <t xml:space="preserve">Augestad nursery - low energy </t>
  </si>
  <si>
    <t>Nursery building built to the passive-house standard with space for 36 children. The building is heated using geothermal energy distributed through under-floor heating.</t>
  </si>
  <si>
    <t>Greverudåsen sheltered housing - low energy</t>
  </si>
  <si>
    <t>Sheltered housing for people with functional impairments. Built to the passive-house standard, heated using district heating.</t>
  </si>
  <si>
    <t>Central operational control system</t>
  </si>
  <si>
    <t>Energy efficiency project that will connect the municipality's purpose-built buildings to a central operational control system.</t>
  </si>
  <si>
    <t>Sør-Varanger municipality</t>
  </si>
  <si>
    <t>Kirkenes elementary and lower secondary school - low energy</t>
  </si>
  <si>
    <t>The new school replaces a number of old buildings and reduces energy consumption significantly.</t>
  </si>
  <si>
    <t>Energy-efficient emergency services building</t>
  </si>
  <si>
    <t>Co-location of fire and ambulance stations in one energy-efficient building.</t>
  </si>
  <si>
    <t>Improving energy efficiency through an EPC contract</t>
  </si>
  <si>
    <t xml:space="preserve">Improved energy efficiency and phasing out of fossil fuels in a municipal property. Heating oil consumption reduced by 98%, representing a significant reduction in greenhouse gas emissions. </t>
  </si>
  <si>
    <t>Kristiansand municipality</t>
  </si>
  <si>
    <t>Energy efficiency improvements to Town Hall Quarter</t>
  </si>
  <si>
    <t xml:space="preserve">New buildings and renovation of existing buildings, including some protected buildings. The heat demand is met by heat recovered from the municipality's data centre as well as by district heating. Free cooling for the data centre and buildings is based on using cold seawater from Byfjorden. </t>
  </si>
  <si>
    <t xml:space="preserve">Aquarama water park - low energy </t>
  </si>
  <si>
    <t>Low-energy swimming pool and bathing facility with a fitness centre, sports hall, and various public health services. The building uses district heating and heat recovery from ventilation.</t>
  </si>
  <si>
    <t>Øvre Eiker municipality</t>
  </si>
  <si>
    <t xml:space="preserve">Hokksund elementary school - low energy </t>
  </si>
  <si>
    <t>Elementary school built to the passive-house standard with space for 405 pupils. Part timber construction.</t>
  </si>
  <si>
    <t xml:space="preserve">Drammen municipality </t>
  </si>
  <si>
    <t xml:space="preserve">Marienlyst school - low energy </t>
  </si>
  <si>
    <t>First school in Norway to be constructed to the passive-house standard. Space for 560 pupils. Heat demand met by a mini district heating system.</t>
  </si>
  <si>
    <t>Fjell nursery - mass timber</t>
  </si>
  <si>
    <t>Nursery for 90 children built in mass timber to the passive-house standard. Building heated using low-temperature waterborne underfloor heating, as well as by a heat pump connected to geothermal wells.</t>
  </si>
  <si>
    <t>Low-energy administration building</t>
  </si>
  <si>
    <t>Administration building built to the passive-house standard in connection with a new sorting and recycling facility. Constructed in part with recycled building materials.</t>
  </si>
  <si>
    <t>Malvik municipality</t>
  </si>
  <si>
    <t>Hommelvik lower secondary school</t>
  </si>
  <si>
    <t xml:space="preserve">New lower secondary school for 400 pupils. Energy-efficient building with outer cladding in ore-pine. 90% of heat demand met by geothermal heating. </t>
  </si>
  <si>
    <t xml:space="preserve">Utsira municipality </t>
  </si>
  <si>
    <t>Siratun energy efficiency project</t>
  </si>
  <si>
    <t xml:space="preserve">Energy efficiency project that includes waterborne heating, heat pumps and new lighting in Siratun's municipal administration building. </t>
  </si>
  <si>
    <t>Eid municipality</t>
  </si>
  <si>
    <t xml:space="preserve">Mass timber sheltered housing units </t>
  </si>
  <si>
    <r>
      <t>Eleven she</t>
    </r>
    <r>
      <rPr>
        <sz val="11"/>
        <rFont val="IBM Plex Sans"/>
        <family val="2"/>
        <scheme val="minor"/>
      </rPr>
      <t xml:space="preserve">ltered housing units built in mass timber with staff facilities </t>
    </r>
    <r>
      <rPr>
        <sz val="11"/>
        <color theme="1"/>
        <rFont val="IBM Plex Sans"/>
        <family val="2"/>
        <scheme val="minor"/>
      </rPr>
      <t>and garages. Heated using heat pumps connected to a fjord-based district heating network.</t>
    </r>
  </si>
  <si>
    <t>Åfjord municipality</t>
  </si>
  <si>
    <t>Passive house project for upper secondary school pupils</t>
  </si>
  <si>
    <t xml:space="preserve">Two municipal homes built to the passive-house standard by students enrolled in the building construction program at Åfjord Upper Secondary School, giving the pupils training in this construction technique. </t>
  </si>
  <si>
    <t>Nærøy municipality</t>
  </si>
  <si>
    <t>New Kolvereid school - mass timber</t>
  </si>
  <si>
    <t xml:space="preserve">School building for 315 pupils as well as a public library. Mass timber structure, built to passive-house standard. </t>
  </si>
  <si>
    <t>Moss municipality</t>
  </si>
  <si>
    <t>New Hoppern school with sports hall</t>
  </si>
  <si>
    <t xml:space="preserve">New school building for 450 pupils with a sports hall. Mass timber structure built to passive-house standard. BREEAM-NOR certified as "Very Good". </t>
  </si>
  <si>
    <t>Møre and Romsdal county municipality</t>
  </si>
  <si>
    <t>Romsdal upper secondary school - mass timber</t>
  </si>
  <si>
    <t xml:space="preserve">New upper secondary school for 800 pupils. Mass timber used throughout the building, including in load-bearing structures. Energy-efficient, "low-tech" ventilation system. Heated and cooled using 32 geothermal wells.  </t>
  </si>
  <si>
    <t>Flå municipality</t>
  </si>
  <si>
    <t xml:space="preserve">Flå nursery -  mass timber </t>
  </si>
  <si>
    <t>Flå nursery has been extended through the construction of four new sections. Constructed in mass timber and heated using a heat pump.</t>
  </si>
  <si>
    <t>Flesberg municipality</t>
  </si>
  <si>
    <t xml:space="preserve">Flesberg School with sports hall and swimming pool - mass timber </t>
  </si>
  <si>
    <t>New school building for 420 pupils with a sports hall and a swimming pool. Built from mass timber.</t>
  </si>
  <si>
    <t>Kongsvinger municipality</t>
  </si>
  <si>
    <t>Kongsvinger lower secondary school - mass timber</t>
  </si>
  <si>
    <t xml:space="preserve">A new lower secondary school in mass timber dimensioned for 720 pupils. The school replaces four previous lower secondary schools and is BREEAM-NOR certified as "Very Good". </t>
  </si>
  <si>
    <t>Vestfold county authority</t>
  </si>
  <si>
    <t xml:space="preserve">New Horten upper secondary school - mass timber </t>
  </si>
  <si>
    <t>New upper secondary school for 1,200 pupils built from mass timber. The building will be BREEAM-NOR certified as 'Outstanding' and will satisfy FutureBuilt's definition of an energy-plus building through the use of solar panels on the roof, among other measures.</t>
  </si>
  <si>
    <t>Lyngen municipality</t>
  </si>
  <si>
    <t>Leangen school - mass timber</t>
  </si>
  <si>
    <t xml:space="preserve">A new school building in mass timber dimensioned for 60 pupils. </t>
  </si>
  <si>
    <t xml:space="preserve">Orkdal municipality </t>
  </si>
  <si>
    <t xml:space="preserve">Rosenvik public housing complex - mass timber </t>
  </si>
  <si>
    <t>Apartment complex with sheltered housing units and municipal homes constructed in mass timber and clad in locally produced cladding. The municipality emphasised local materials and rail transportation. The building is heated using excess heat from a nearby smelting plant.</t>
  </si>
  <si>
    <t>Horten municipality</t>
  </si>
  <si>
    <t>Granly school - low energy</t>
  </si>
  <si>
    <t>New elementary school constructed to the passive-house standard with space for 580 pupils. Heating based on geothermal heat pumps. The school has lots of outdoor areas and its own school garden.</t>
  </si>
  <si>
    <t xml:space="preserve">Low-energy sports hall in Lystlunden </t>
  </si>
  <si>
    <t>New sports hall constructed to the passive-house standard. Heating system based on a seawater heat pump and solar collectors.</t>
  </si>
  <si>
    <t>Outdoor LED lighting</t>
  </si>
  <si>
    <t>Old light fittings outside municipal buildings upgraded to LED lighting.</t>
  </si>
  <si>
    <t>Sagastad knowledge centre</t>
  </si>
  <si>
    <t>A knowledge centre with an environmentally friendly vision that uses solar panels and fjord-based heating/cooling. Timber used extensively in construction process.</t>
  </si>
  <si>
    <t>Elverum municipality</t>
  </si>
  <si>
    <t xml:space="preserve">Ydalir school and nursery - mass timber </t>
  </si>
  <si>
    <t>The school will have space for 350 pupils. Mass timber structure, built to the passive-house standard. BREEAM-NOR certification planned.</t>
  </si>
  <si>
    <t>Enebakk municipality</t>
  </si>
  <si>
    <t>Ytre Enebakk school - mass timber</t>
  </si>
  <si>
    <t xml:space="preserve">School for 800 pupils and a multi-use sports hall. Mass timber structure, built to the passive-house standard. </t>
  </si>
  <si>
    <t>Flatås sports club</t>
  </si>
  <si>
    <t>Flatås sports hall - environmental profile</t>
  </si>
  <si>
    <t>Combined multi-use sports hall and football hall with district heating, outdoor LED lighting system and granule-free artificial grass surface.</t>
  </si>
  <si>
    <t>Renovation of Gjøvik City Hall</t>
  </si>
  <si>
    <t xml:space="preserve">Introduction of district heating and new technology for temperature management. These improvements will produce a reduction in energy consumption of around 70%.   </t>
  </si>
  <si>
    <t>Sør-Odal municipality</t>
  </si>
  <si>
    <t xml:space="preserve">Glommasvingen School - mass timber </t>
  </si>
  <si>
    <t>New school building with space for 900 pupils, as well as a new multi-use sports hall.  Mass timber structure, built to the passive-house standard. BREEAM-certified as "Very Good".</t>
  </si>
  <si>
    <t>Sel municipality</t>
  </si>
  <si>
    <t>"Otta brygge": Homes for people with disabilities</t>
  </si>
  <si>
    <t xml:space="preserve">Mass timber building with 16 sheltered housing units. District heating used. </t>
  </si>
  <si>
    <t xml:space="preserve">New LED technology and management system that will reduce energy consumption by over 25%. </t>
  </si>
  <si>
    <t>Alta municipality</t>
  </si>
  <si>
    <t xml:space="preserve">Alta care centre - mass timber </t>
  </si>
  <si>
    <t>The centre includes 60 sheltered housing units and 108 nursing home places spread across five buildings. The buildings are built from mass timber and ground-source heating will meet 50% of its energy requirements.</t>
  </si>
  <si>
    <t>Flatanger municipality</t>
  </si>
  <si>
    <t>Energy solution for Flatanger's new nursing and care centre</t>
  </si>
  <si>
    <t xml:space="preserve">Energy efficiency improvements through replacement of oil heating with geothermal heating and a central operational control system. </t>
  </si>
  <si>
    <t>Tvedestrand municipality</t>
  </si>
  <si>
    <t>New Tvedestrand upper secondary school with sports facilities</t>
  </si>
  <si>
    <t>The school has been dimensioned for approximately 700 pupils. Mass timber structure, built to the plus-house standard.</t>
  </si>
  <si>
    <t>Nord-Odal municipality</t>
  </si>
  <si>
    <t xml:space="preserve">Combined bank, library and apartment complex </t>
  </si>
  <si>
    <t>Library, bank premises, meeting places and ten apartments. Iconic building in mass timber with underfloor heating and hot water via a heat pump with energy wells as the source of heat.</t>
  </si>
  <si>
    <t>Ulvik municipality</t>
  </si>
  <si>
    <t xml:space="preserve">Ulvik nursing home - low energy </t>
  </si>
  <si>
    <t>New, energy-efficient nursing home built to the passive-house standard, with fjord-based heating/cooling.</t>
  </si>
  <si>
    <t>New Steinkjer elementary school with sports facilities</t>
  </si>
  <si>
    <t xml:space="preserve">New school building built to the passive-house standard dimensioned for 400 pupils. The super structure largely made of mass timber and glulam.  Greenhouse gas emissions from material usage 25% lower compared with a standard reference building. </t>
  </si>
  <si>
    <t>New administration building, weighbridge booth and vehicle access - low energy</t>
  </si>
  <si>
    <t>A new administration building built to the passive-house standard. Environmentally friendly façade in timber with solar panels that will meet a significant proportion of the energy needed for lighting and electric car charging points. 50% lower energy requirement compared with a standard reference building.</t>
  </si>
  <si>
    <t>Surnadal municipality</t>
  </si>
  <si>
    <t xml:space="preserve">Heating/cooling pump at Kulturhuset </t>
  </si>
  <si>
    <t xml:space="preserve">A new and more efficient heating/cooling pump that reuses heat from the cooling system. </t>
  </si>
  <si>
    <t>Kvænangen municipality</t>
  </si>
  <si>
    <t xml:space="preserve">Kvænangen elementary and lower secondary school with sports hall - mass timber </t>
  </si>
  <si>
    <t>A new school with a multi-use sports hall, dimensioned for 195 pupils. Built from mass timber.</t>
  </si>
  <si>
    <t>Mass timber sheltered housing units on Edvard Griegs vei</t>
  </si>
  <si>
    <t>Construction of 72 sheltered housing units, a day care centre and a café, as well as a base for home care services. Structure will be in mass timber and low-carbon concrete and will comply with the passive-house standard. Heating provided by district heating.</t>
  </si>
  <si>
    <t>Kvæfjord municipality</t>
  </si>
  <si>
    <t xml:space="preserve">Kveldrov health centre - low energy </t>
  </si>
  <si>
    <t>New health centre with co-located municipal services. Energy-efficient building with waterborne heating in almost every room provided by an air-to-water heat pump. 31% reduction in energy demand compared with a standard reference building.</t>
  </si>
  <si>
    <t>The City of Oslo</t>
  </si>
  <si>
    <t>Renovation of Slemdal school</t>
  </si>
  <si>
    <t>The school will be expanded from having three forms in each year to four forms, with space for 728 pupils. Environmentally friendly solutions such as solar panels and geothermal wells will be emphasised, and the building will comply with the passive-house standard.</t>
  </si>
  <si>
    <t>Renovating and extending Hasle school</t>
  </si>
  <si>
    <t xml:space="preserve">Renovating a protected centrally located building and constructing a new building to the passive-house standard. The school's capacity will be expanded from 480 pupils to 870. </t>
  </si>
  <si>
    <t xml:space="preserve">A new elementary school dimensioned for 654 pupils. Flexible structure that will permit expansion in future. The building will comply with the passive-house standard and will have an 'A' rating for energy efficiency. </t>
  </si>
  <si>
    <t>New Holmen school with sports hall</t>
  </si>
  <si>
    <t>Time municipality</t>
  </si>
  <si>
    <t>New energy plant for City Hall area</t>
  </si>
  <si>
    <t>A new heating plant based on bio pellets. Replacement for little-used gas boiler.</t>
  </si>
  <si>
    <t>Nesodden municipality</t>
  </si>
  <si>
    <t>Skoklefall sheltered housing units - low energy</t>
  </si>
  <si>
    <t>Sheltered housing with 15 units and a dementia facility staffed 24/7 with 28 places. Heating and cooling through geothermal wells.</t>
  </si>
  <si>
    <t xml:space="preserve">LED street lighting </t>
  </si>
  <si>
    <t>Old street lighting replaced with more energy-efficient lighting.</t>
  </si>
  <si>
    <t>Bærum municipality</t>
  </si>
  <si>
    <t xml:space="preserve">Levre elementary school - sustainable materials </t>
  </si>
  <si>
    <t>New elementary school for 800 pupils built in low-carbon concrete, recycled steel and sustainable timber. Solar cells on the facade.</t>
  </si>
  <si>
    <t xml:space="preserve">Bekkestua elementary school - low energy </t>
  </si>
  <si>
    <t>A new elementary school with four parallel forms in each year that will be BREEAM-NOR certified as "Very Good". The building will be built with minimal fossil fuel usage, a measure that the municipality anticipates will save 83 tonnes of CO2.</t>
  </si>
  <si>
    <t xml:space="preserve">Carpe Diem dementia village - low energy </t>
  </si>
  <si>
    <t>A dementia village with 158 institutional places built to the passive-house standard. The building will be connected to a district heating system and will have its own solar panels. Fossil-fuel-free construction site.</t>
  </si>
  <si>
    <t xml:space="preserve">Nansenparken nursery - low energy </t>
  </si>
  <si>
    <t xml:space="preserve">A new 200-place nursery built to the passive-house standard. The building will be connected to a new vacuum facility for waste and will use district heating and cooling as well as its own solar panels. </t>
  </si>
  <si>
    <t>Oksenøya local centre  - a FutureBuilt model project</t>
  </si>
  <si>
    <r>
      <t xml:space="preserve">A local centre that will include an elementary school with five parallel forms in each year, a nursery for 300 children, a multi-use sports hall, an artificial grass playing field and </t>
    </r>
    <r>
      <rPr>
        <sz val="11"/>
        <color theme="1"/>
        <rFont val="IBM Plex Sans"/>
        <family val="2"/>
        <scheme val="minor"/>
      </rPr>
      <t>outdoor sports facilities, as well as a residential care centre with 150 places. The centre is a FutureBuilt model project, and the plan is for it to be BREEAM-NOR certified as 'Excellent' and energy-plus certified.</t>
    </r>
  </si>
  <si>
    <t xml:space="preserve">Lindelia residential care centre  - low energy </t>
  </si>
  <si>
    <t>A residential care centre with 132 institutional places, a day centre and a café. Connected to district heating/cooling and built to the passive-house standard.</t>
  </si>
  <si>
    <t>Jarenga nursery - low energy</t>
  </si>
  <si>
    <t>A new energy efficient nursery for 160 children. Built using sustainable materials with solar panels on the roof.</t>
  </si>
  <si>
    <t>Mære elementary school - mass timber</t>
  </si>
  <si>
    <t xml:space="preserve">New elementary school dimensioned for 250 pupils. Mass timber structure and compliance with the passive-house standard planned. </t>
  </si>
  <si>
    <t>Mære nursery - mass timber</t>
  </si>
  <si>
    <t xml:space="preserve">Lø nursery - mass timber </t>
  </si>
  <si>
    <t xml:space="preserve">New nursery. Mass timber structure and compliance with passive-house standard planned. </t>
  </si>
  <si>
    <t xml:space="preserve">Trondheim municipality </t>
  </si>
  <si>
    <t>Lade school with sports hall - low energy and mass timber</t>
  </si>
  <si>
    <t xml:space="preserve">Halden municipality </t>
  </si>
  <si>
    <t xml:space="preserve">Kongeveien school - low energy and mass timber </t>
  </si>
  <si>
    <t xml:space="preserve">New school dimensioned for 740 pupils built in mass timber to the passive-house standard. The school is connected to the district heating network and uses waterborne heating. </t>
  </si>
  <si>
    <t xml:space="preserve">A new elementary school built in mass timber with space for 600 pupils and 80 employees. Primary source of heating is geothermal wells distributed via waterborne underfloor heating. </t>
  </si>
  <si>
    <t>Bergheim dementia centre - mass timber</t>
  </si>
  <si>
    <t xml:space="preserve">Jevnaker municipality </t>
  </si>
  <si>
    <t>Bergerbakken school with sports hall  - mass timber</t>
  </si>
  <si>
    <t xml:space="preserve">New residential dementia centre with 96 apartments and day care provision for a further 24 people. Built in mass timber, with the primary source of heating being  geothermal wells distributed via waterborne underfloor heating. Structure to require 20% less energy than a TEK16 reference building. </t>
  </si>
  <si>
    <t>New school with space for 420 pupils with a sports hall built in mass timber.</t>
  </si>
  <si>
    <t>New low-energy harbour building in Molde</t>
  </si>
  <si>
    <t xml:space="preserve">Søndre Land municipality </t>
  </si>
  <si>
    <t>Hovli care home - mass timber</t>
  </si>
  <si>
    <t xml:space="preserve">New office building built with low energy consumption and low-emission materials. Heating need met by heat pumps with air and water as energy sources. </t>
  </si>
  <si>
    <t xml:space="preserve">A new care home in mass timber with 104 residential rooms, as well as premises for home care services and a day care centre. 90% of heat demand met by bio energy, with the remainder met by heat recovered from air conditioning. </t>
  </si>
  <si>
    <t>Inn Trøndelag healthcare and emergency centre</t>
  </si>
  <si>
    <t>New control system that will reduce energy consumption.</t>
  </si>
  <si>
    <t>Røyken Eiendom AS</t>
  </si>
  <si>
    <t xml:space="preserve">Sydskogen school - mass timber </t>
  </si>
  <si>
    <t xml:space="preserve">Norway's first school to be awarded the Nordic Swan label. Dimensioned for around 500 pupils. The school is being built to the passive-house standard and from mass timber, and the construction site is fossil-fuel-free. </t>
  </si>
  <si>
    <t>New administration building in Gålåsholmen and an area for reuse</t>
  </si>
  <si>
    <t>Aust-Agder county municipality</t>
  </si>
  <si>
    <t xml:space="preserve">New low-energy upper secondary school in Tvedestrand </t>
  </si>
  <si>
    <t xml:space="preserve">Mass timber passive-house standard administration building. There is a plan to produce electricity and heat from methane gas from a nearby landfill site. </t>
  </si>
  <si>
    <t>The school is dimensioned for around 700 pupils. Mass timber construction that meets the energy-plus standard.</t>
  </si>
  <si>
    <t>Vestnes municipality</t>
  </si>
  <si>
    <t>Stella Maris  - a low-energy health centre</t>
  </si>
  <si>
    <t>A new and future-oriented healthcare and welfare services centre. The greenhouse gas emissions associated with the project's materials will be 26% lower than a standard reference building.</t>
  </si>
  <si>
    <t>Stjørdal municipality</t>
  </si>
  <si>
    <t>Stjørdal health centre - low energy</t>
  </si>
  <si>
    <t xml:space="preserve">A new health centre that will contribute to the co-location of specialist health and welfare services. Significant reduction in energy consumption and the centre will meet the passive-house standard. Energy for heating provided by a woodchip fired district heating plant, with a solar panel installation meeting other energy needs.  </t>
  </si>
  <si>
    <t>Gildeskål municipality</t>
  </si>
  <si>
    <t xml:space="preserve">Inndyr sheltered housing units - mass timber </t>
  </si>
  <si>
    <t>New sheltered housing development with seven units. Landmark building constructed from mass timber. The mass timber elements are locally produced and come from Hoisko in Finland.</t>
  </si>
  <si>
    <t>Nesna municipality</t>
  </si>
  <si>
    <t xml:space="preserve">Nesna harbour - energy-efficient building </t>
  </si>
  <si>
    <t xml:space="preserve">Multi-function health centre that includes 16 new nursing home places. Compact building envelope with an estimated energy demand 22.8% below that of a standard reference building. </t>
  </si>
  <si>
    <t>Energy efficiency measures for municipal buildings</t>
  </si>
  <si>
    <t>Våler municipality (Viken county)</t>
  </si>
  <si>
    <t>A range of measures that will together provide an energy saving of 38.7% per year compared with previous consumption.</t>
  </si>
  <si>
    <t>Lesja municipality</t>
  </si>
  <si>
    <t>Renovation of Lesja nursing home and setting up a new energy plant</t>
  </si>
  <si>
    <t>Extensive energy efficiency measures, as well as setting up a new energy plant based on ground-source heating that will replace electric heating.</t>
  </si>
  <si>
    <t xml:space="preserve">New sports hall and remodelling of existing sports hall </t>
  </si>
  <si>
    <t>Energy efficient sports building with solar panels on the roof.</t>
  </si>
  <si>
    <t>Shared intermunicipal archive in a low-energy building</t>
  </si>
  <si>
    <t>New construction of a shared inter-municipal archive consisting of office areas, archive services and a depot with 45,000m of shelving. The building has a low energy demand and is equipped with eight boreholes for geothermal heating.</t>
  </si>
  <si>
    <t>Grane municipality</t>
  </si>
  <si>
    <t>New energy efficient health centre</t>
  </si>
  <si>
    <t xml:space="preserve">The new Jordal Amfi arena - ice rink with innovative energy solutions </t>
  </si>
  <si>
    <t>The ice rink will be built to ensure the best possible heat recovery, with good temperature control systems and a high degree of efficient energy consumption. The ice rink is expected to be 97.5% self-sufficient in thermal energy and the overall construction will use 36% less energy than a standard reference project.</t>
  </si>
  <si>
    <t>Inderøy municipality</t>
  </si>
  <si>
    <t>Mosvik sheltered housing units - mass timber</t>
  </si>
  <si>
    <t>Renovation of existing nursing home and construction of 24 new sheltered housing units. Climate-friendly materials used, waterborne heating and planned as a low-energy building.</t>
  </si>
  <si>
    <t>Marker municipality</t>
  </si>
  <si>
    <t>New mass timber nursery</t>
  </si>
  <si>
    <t>New nursery a short distance from the town centre. Built from mass timber and meets low-energy standards.</t>
  </si>
  <si>
    <t>Fyresdal municipality</t>
  </si>
  <si>
    <t>Mass timber sports hall</t>
  </si>
  <si>
    <t xml:space="preserve">Combined sports hall for the school and for the whole community, built from mass timber. Heated by water-to-water heating using water from Fyresdal lake via existing water connection. </t>
  </si>
  <si>
    <t>Skiptvet municipality</t>
  </si>
  <si>
    <t>Construction of Vestgård school using mass timber (administration wing)</t>
  </si>
  <si>
    <t>The building has mass timber wall structures.</t>
  </si>
  <si>
    <t>Ibestad municipality</t>
  </si>
  <si>
    <t>Ibestad nursing home and sheltered housing units - low energy</t>
  </si>
  <si>
    <t>New, energy efficient nursing home and sheltered housing units, built to the passive-house standard and using maintenance-free materials. Use of electric cars facilitated with charging stations. Estimated energy saving of 45% compared with a standard reference building.</t>
  </si>
  <si>
    <t>The building, which will meet the energy-plus standard, will require 40% less energy than a standard reference building. The measures used include multiple boreholes, solar thermal collectors on the roof and solar panels on the roof and walls.</t>
  </si>
  <si>
    <t>New energy efficient health centre with 24 nursing home places and 8 sheltered housing units which uses boreholes for ground source heating. The centre's energy demand will be 30% lower than required by applicable building regulations.</t>
  </si>
  <si>
    <t>Solund municipality</t>
  </si>
  <si>
    <t>New energy efficient sheltered housing units</t>
  </si>
  <si>
    <t>Nine low-energy sheltered housing units built to passive-house requirements. Long-lasting, environmentally friendly materials have been used. All energy consumption is managed using a central operational control system.</t>
  </si>
  <si>
    <t>Low energy health centre</t>
  </si>
  <si>
    <t xml:space="preserve">A health centre in Knarvik built to the passive-house standard. Thermal energy supply. </t>
  </si>
  <si>
    <t>Skaun municipality</t>
  </si>
  <si>
    <t>Skaun elementary school and cultural venue</t>
  </si>
  <si>
    <t xml:space="preserve">School dimensioned for 540 pupils, as well as a public library, a cultural venue and a sports hall. Structure to generate at least 30% less greenhouse gas emissions and to consume 40% less energy than a standard reference building. </t>
  </si>
  <si>
    <t>Molde municipality</t>
  </si>
  <si>
    <t xml:space="preserve">New low-energy harbour building in Molde </t>
  </si>
  <si>
    <t>Trondheim municipality</t>
  </si>
  <si>
    <t xml:space="preserve">Huseby elementary and lower secondary school </t>
  </si>
  <si>
    <t xml:space="preserve">The school, which will have space for approximately 1,150 pupils, has been built using durable, climate-friendly materials. It is estimated that the school's greenhouse gas emissions will be 60-70% lower relative to a reference building. The project also includes a retention basin, a rain garden and solar panels. </t>
  </si>
  <si>
    <t>New Hegra elementary school</t>
  </si>
  <si>
    <t>The 231-pupil school is built out of cross-laminated timber and low-carbon concrete (class B). The building's energy demand is 27% lower than the requirement in the TEK17 building works regulations. The building also uses solar panels to produce energy.</t>
  </si>
  <si>
    <t>Evenes municipality</t>
  </si>
  <si>
    <t xml:space="preserve">New Evenes school </t>
  </si>
  <si>
    <t>The load-bearing structure is primarily made out of mass timber sections and glulam beams/columns. The mass timber is made from FSC-certified timber. In addition, a ground source heating system and geothermal wells will be installed.</t>
  </si>
  <si>
    <t>Surnadal elementary and lower secondary school</t>
  </si>
  <si>
    <t>The school is being built to a significant extent in mass timber, and is dimensioned to be energy efficient. Its energy demand will be approximately 23% lower than required by the regulations. In addition, energy will be produced by the building's solar panels.</t>
  </si>
  <si>
    <t>Nordre Follo municipality</t>
  </si>
  <si>
    <t>Bregnefaret sheltered housing units</t>
  </si>
  <si>
    <t>Building constructed with timber frame modules and class B low-carbon concrete, and complies with the Passive-House standard. The construction site is fossil-fuel free, and the building will be heated using bedrock heating.</t>
  </si>
  <si>
    <t>Mork facility</t>
  </si>
  <si>
    <t xml:space="preserve">Extension and shared areas for existing sheltered housing units. The extension is built in mass timber and designed in accordance with the Passive-House standard. </t>
  </si>
  <si>
    <t>New LED technology and management system that will reduce energy consumption by over 25%</t>
  </si>
  <si>
    <t>LED lighting Ottahallen</t>
  </si>
  <si>
    <t>Frøya municipality</t>
  </si>
  <si>
    <t>Frøya health and care centre</t>
  </si>
  <si>
    <t>A communal living and health centre will be built, with the communal living building constructed exclusively in mass timber. Low-carbon concrete and recycled steel will also be used in the construction. In addition, the aim is to build a zero-energy building.</t>
  </si>
  <si>
    <t>New Munch museum</t>
  </si>
  <si>
    <t xml:space="preserve">The new museum is an ambitious project and is part of the City of Oslo's urban development project in Bjørvika. The museum has been designed to meet the requirement to be a FutureBuilt project, i.e. its greenhouse gas emissions must be at least 50% lower than required by current standards. </t>
  </si>
  <si>
    <t>Bergen municipality</t>
  </si>
  <si>
    <t>Sandsli residential and activity centre</t>
  </si>
  <si>
    <t xml:space="preserve">A centre with 120 nursing home places and 30 sheltered housing units. The building is being built in accordance with the passive-house standard and its heating will be based on district heating. </t>
  </si>
  <si>
    <t>Narvik municipality</t>
  </si>
  <si>
    <t>New Narvik elementary school and sports hall</t>
  </si>
  <si>
    <t>The school is dimensioned for 600 pupils and is built to be energy efficient. The main building is being built to the Passive House standard, and the buildings have on average a 22.5% lower energy demand than the requirement in the regulations.</t>
  </si>
  <si>
    <t xml:space="preserve">Bergen municipality </t>
  </si>
  <si>
    <t>Holen school</t>
  </si>
  <si>
    <t>Holen is a combined elementary and lower secondary school dimensioned for 650 pupils. The school is being created as a nearly zero energy building (NZEB), is BREEAM-Nor certified as Excellent, and is being built with a fossil-free construction site. The building's energy supply is based on electricity.</t>
  </si>
  <si>
    <t>Færder municipality</t>
  </si>
  <si>
    <t xml:space="preserve">Labakken school and multi-use sports hall </t>
  </si>
  <si>
    <t>An elementary school with three parallel forms that is designed with clear energy and environmental targets. Solar panels are installed on the roof and the building is energy-plus certified. In addition, the building site is required to be fossil-free.</t>
  </si>
  <si>
    <t>Rud swimming pool</t>
  </si>
  <si>
    <t>With the ambition of being BREEAM-NOR certified as 'Very good' (with the option to be Excellent), Rud swimming pool may become the first BREEAM-certified pool in Norway. The swimming pool is an ambitious project that has a range of high-quality measures such as on-site energy production, water recovery and the requirement for the construction site to be fossil-free.</t>
  </si>
  <si>
    <t>Hå municipality</t>
  </si>
  <si>
    <t>Skjeraberget respite care home</t>
  </si>
  <si>
    <t xml:space="preserve">Energy efficient respite care home with space for six children/young people and a training apartment. </t>
  </si>
  <si>
    <t>Verdal municipality</t>
  </si>
  <si>
    <t>New Vinne and Ness school</t>
  </si>
  <si>
    <t>The ambition is for the school to qualify as a FutureBuilt zero-energy building that meets the requirement for delivered energy consumption not to exceed approximately 35 kWh/m2 annually. Solar panels will also be installed on the building, and geothermal wells will be used.</t>
  </si>
  <si>
    <t xml:space="preserve">Solund lower secondary school and library </t>
  </si>
  <si>
    <t>Modern and functional building that is energy efficient and built from mass timber. The library will play a key role in the building and will serve as both a school library and a public library.</t>
  </si>
  <si>
    <t>Geothermal wells and heat pumps for Volda Campus</t>
  </si>
  <si>
    <t xml:space="preserve">The energy produced is based on local renewable energy sources and will be used to heat Volda Campus. </t>
  </si>
  <si>
    <t>New service building</t>
  </si>
  <si>
    <t>The service building is being constructed from mass timber and is designed to be very energy efficient.  Calculations indicate that it will deliver a total reduction in emissions of around 45% relative to a reference building.</t>
  </si>
  <si>
    <t xml:space="preserve">Glør AS </t>
  </si>
  <si>
    <t>Drammen municipality</t>
  </si>
  <si>
    <t>New Brandengen school and multi-use sports hall</t>
  </si>
  <si>
    <t xml:space="preserve">The main structure of the school is being built from mass timber, and it will be the first such building in Norway to feature a brick-clad facade. </t>
  </si>
  <si>
    <t>Source</t>
  </si>
  <si>
    <t xml:space="preserve">Electric cars: </t>
  </si>
  <si>
    <t>Norwegian State Agency for Public Management and eGovernment (DIFI)'s guidelines for public procurement: https://www.anskaffelser.no/verktoy/analyseverktoy/effektkalkulator-personbiler</t>
  </si>
  <si>
    <t>Alternative: new diesel car</t>
  </si>
  <si>
    <t>Milage new car</t>
  </si>
  <si>
    <t>Water source district heating</t>
  </si>
  <si>
    <r>
      <t>District heating system based on low-temperature fjord water and heat exchangers that supplies more than 100,000m</t>
    </r>
    <r>
      <rPr>
        <vertAlign val="superscript"/>
        <sz val="11"/>
        <color theme="1"/>
        <rFont val="IBM Plex Sans"/>
        <family val="2"/>
        <scheme val="minor"/>
      </rPr>
      <t>2</t>
    </r>
    <r>
      <rPr>
        <sz val="11"/>
        <color theme="1"/>
        <rFont val="IBM Plex Sans"/>
        <family val="2"/>
        <scheme val="minor"/>
      </rPr>
      <t xml:space="preserve"> of buildings in central Nordfjordeid.</t>
    </r>
  </si>
  <si>
    <t>Grødaland biogas plant</t>
  </si>
  <si>
    <t>A plant for producing biogas based on sewage sludge, waste food and other organic waste. Biofuel plant for steam heat production based on de-watered bio residue and timber waste.</t>
  </si>
  <si>
    <t>Dyrøy energi AS</t>
  </si>
  <si>
    <t>Sorting facility for timber waste for bio energy</t>
  </si>
  <si>
    <t>Increasing the capacity of a biofuel-based district heating plant. Improving the feeding system and refurbishing a boiler, as well as adaptations to enable 15% of biofuel to come from chippings produced from waste timber from a nearby waste reception facility.</t>
  </si>
  <si>
    <t>Tønsberg municipality</t>
  </si>
  <si>
    <t>Greve biogas - 'The magic factory'</t>
  </si>
  <si>
    <t xml:space="preserve">Facility for producing biogas based on biowaste from households and industry as well as manure. The biogas product primarily replaces fossil fuels used by busses, refuse trucks and other vehicles, but can also secondarily be used for heating. </t>
  </si>
  <si>
    <t>Installation of heat pumps</t>
  </si>
  <si>
    <t>The new heat pumps are more energy-efficient and renewable energy is now expected to account for approaching 100% of energy use.</t>
  </si>
  <si>
    <t>Renewable energy</t>
  </si>
  <si>
    <t>Project period (estimated)</t>
  </si>
  <si>
    <t>Total cost (1000 NOK)</t>
  </si>
  <si>
    <t>KBN share of financing</t>
  </si>
  <si>
    <t>Corresponds to avoided GHG (tonnes CO2e annually)</t>
  </si>
  <si>
    <t>Transportation</t>
  </si>
  <si>
    <t>Estimated reduction in emissions (tonnes of CO2e annually)</t>
  </si>
  <si>
    <t>Holmestrand municipality</t>
  </si>
  <si>
    <t>Mountain lift directly from train station</t>
  </si>
  <si>
    <t>Installation of lift service connecting mountain plateau to underpass leading to Holmestrand train station. The lift will make travelling by train more attractive for 3,000 people who live within 20 minutes' cycle ride of the station.</t>
  </si>
  <si>
    <t>Bardu municipality</t>
  </si>
  <si>
    <t>Replacing 10% of the municipality's traditional street lights with LED fittings.</t>
  </si>
  <si>
    <t>Construction of foot and cycle paths</t>
  </si>
  <si>
    <t>Creation of 530m of foot and cycle paths and bicycle parking, improving bike lanes and procurement of electric bikes.</t>
  </si>
  <si>
    <t xml:space="preserve">Oppegård municipality </t>
  </si>
  <si>
    <t>Electric cars for the home care service</t>
  </si>
  <si>
    <t>29 cars used by the municipality's home care service replaced with electric cars.</t>
  </si>
  <si>
    <t>Hvaler municipality</t>
  </si>
  <si>
    <t>Installation of charging stations</t>
  </si>
  <si>
    <t>LED lighting</t>
  </si>
  <si>
    <t>Replacing street lights with LED fittings.</t>
  </si>
  <si>
    <t>Svartvatnet: footpath and recreational area</t>
  </si>
  <si>
    <t xml:space="preserve">Conversion of roadway into a foot and cycle path in central Surnadal to reduce car traffic and to make it easier for people to walk or cycle to school and work. Free school transport will be reduced as a consequence of the footpath, and 500 pupils will use the footpath every day. </t>
  </si>
  <si>
    <t>Procurement of biogas cars</t>
  </si>
  <si>
    <t>Purchasing of 24 biogas cars for the municipal car fleet. CO2 impact is recognised as part of the filling station project.</t>
  </si>
  <si>
    <t>Construction of energy filling station and gas operations</t>
  </si>
  <si>
    <t xml:space="preserve">Energy filling station for liquefied biogas (LBG) for municipal and private vehicles. The biogas is produced from food waste and sewage sludge at Greve biogas plant. </t>
  </si>
  <si>
    <t>Shore-side power supply</t>
  </si>
  <si>
    <t xml:space="preserve">Container-based, shore-side mobile power supply for use on four quays. </t>
  </si>
  <si>
    <t>Charging station for electric cars</t>
  </si>
  <si>
    <t>Installation of charging points in area with many holiday houses. It is estimated that these will be used by 10,000 people.</t>
  </si>
  <si>
    <t xml:space="preserve">Facilitating walking and cycling </t>
  </si>
  <si>
    <t>Creation of foot and cycle paths that make it safe to walk and cycle along a county road that is also a route to school. A bridge over water connects cycle lanes on the east and west side.</t>
  </si>
  <si>
    <t>Shore-side power supply in central Stavanger and an offshore terminal in Risavika</t>
  </si>
  <si>
    <t xml:space="preserve">Installation of two shore-side power systems with six quay posts. Will help docked vessels to move from using fossil fuels to green energy. Reduction in local pollution. </t>
  </si>
  <si>
    <t>Electric bikes for municipal employees</t>
  </si>
  <si>
    <t>Procurement of 88 electric bikes for municipal employees, potentially significantly reducing car usage.</t>
  </si>
  <si>
    <t>Creation of coastal path</t>
  </si>
  <si>
    <t>Creation of a 4-4.5km coastal path that will help promote cycling and walking as well as leisure activities.</t>
  </si>
  <si>
    <t>Facilitating use of electric cars by installing 32 charging points.</t>
  </si>
  <si>
    <t xml:space="preserve">Improving the energy efficiency of street lighting </t>
  </si>
  <si>
    <t>Replacing traditional street lighting with LED lighting in 8,000 of 24,000 street lights. The decrease in electricity consumption will be around 50%.</t>
  </si>
  <si>
    <t xml:space="preserve">Replacing municipal car fleet </t>
  </si>
  <si>
    <t>Expanding the fleet of electric vehicles for municipal employees by 107 cars. The electric car fleet helps reduce emissions and frees up parking spaces. The average mileage per car is estimated to be 15,000 km/year.</t>
  </si>
  <si>
    <t>Shore-side power supply on Storkaia</t>
  </si>
  <si>
    <t>Shore-side power supply which will supply up to two ships simultaneously with 500 kW each. The shore-side power supply is itself equipped with a frequency converter and a transformer. The project was subsequently expanded to comprise four power supply points.</t>
  </si>
  <si>
    <t>Electric harbour crane</t>
  </si>
  <si>
    <t>Mobile harbour crane with a lifting capacity of 154 tonnes that can handle containers, bulk cargo and project cargo. The crane can only be operated using electricity and will be able to serve the entire dock area.</t>
  </si>
  <si>
    <t>New electric ferry on the Brevik-Sandøya-Bjørkøya route</t>
  </si>
  <si>
    <t>The ferry will replace the existing ferry that consumes approximately 150,000 litres of diesel per year. The new ferry will have a greater capacity and will be more comfortable and reliable for passengers.</t>
  </si>
  <si>
    <t>Riverside walkway along Sandvikselven river</t>
  </si>
  <si>
    <t>The new riverside walkway will bring about a greater closeness and connection to the river and will facilitate walking and cycling, while also functioning as a recreational area for the local population.</t>
  </si>
  <si>
    <t>Fitjar municipality</t>
  </si>
  <si>
    <t xml:space="preserve">Fast-charging station in central Fitjar </t>
  </si>
  <si>
    <t>The first charging station in Fitjar and therefore an important measure in the transition to a greener car fleet. Can charge up to five cars simultaneously.</t>
  </si>
  <si>
    <t>Tram depots in Oslo - Holtet and Grefsen depots</t>
  </si>
  <si>
    <t>Reconstruction of the tram depots to prepare for arrival of new trams, the number of which will increase from 72 to 87, and they will be longer, which will increase capacity as well. Fossil-fuel-free building site.</t>
  </si>
  <si>
    <t>Procurement of refuse trucks that run on biogas</t>
  </si>
  <si>
    <t>Procurement of refuse trucks that run on biogas. The vehicles collect household waste in a region comprising five municipalities and around 72,000 residents.</t>
  </si>
  <si>
    <t>Procurement of electric cars for the home car service</t>
  </si>
  <si>
    <t xml:space="preserve">Procurement of electric cars for the municipality's home care service as part of a long-term plan to replace the municipality's fossil-fuel car fleet with electric alternatives. </t>
  </si>
  <si>
    <t xml:space="preserve">Facilitating walking and cycling access to bus station </t>
  </si>
  <si>
    <t>Renovation of Ola Dahls gate to facilitate walking and cycling. The project is central to a major transport hub project.</t>
  </si>
  <si>
    <t>Installation of four shore-side power containers</t>
  </si>
  <si>
    <t>Installation of four shore-side power containers across three different locations: HSO Killingøy, HCP Garpeskjær and Bøvågen in Karmøy. The investment will help make it possible to provide shore-side power to a range of ships.</t>
  </si>
  <si>
    <t>Procurement of electric van for port guard</t>
  </si>
  <si>
    <t xml:space="preserve">The port guard's office is on Husøy in Karmøy municipality, but the guard serves the entire Haugesund region and the six owner municipalities, namely Haugesund, Karmøy, Sveio, Bokn, Tysvær and Bømlo. </t>
  </si>
  <si>
    <t>Automated main entry gate solution on Husøy</t>
  </si>
  <si>
    <t>The automated main gate is part of work to streamline the collection/delivery of goods at the Husøy terminal. The solution will roughly halve the time vehicles currently have to spend, and the environmental gain associated with reducing the time vehicles spend idling is significant.</t>
  </si>
  <si>
    <t>Procurement of an electric truck</t>
  </si>
  <si>
    <t xml:space="preserve">The electric truck replaces a diesel truck, and the annual reduction in greenhouse gas emissions is estimated to be 12,720 kg of CO2. </t>
  </si>
  <si>
    <t>Installation of shore-side power at a lay up site in Fosen</t>
  </si>
  <si>
    <t>Installation of shore-side power at a ship lay up site in Fosen. A 2MW system is planned.</t>
  </si>
  <si>
    <t>Common environmental reporting system for cruise ships</t>
  </si>
  <si>
    <t>A collaboration project involving 14 ports that seeks to put in place a common reporting system for cruise ships. The Environmental Port Index (EPI) quantifies and reports the ships' environmental impact when in port.</t>
  </si>
  <si>
    <t>LED lights on Husøy</t>
  </si>
  <si>
    <t xml:space="preserve">Choosing LEDs brings a range of benefits, including the fact that they consume 80% less energy than the old incandescent bulbs. The measure is part of a broader plan to make the port more environmentally friendly. </t>
  </si>
  <si>
    <t>LED lights on Killingøy</t>
  </si>
  <si>
    <t>Charing stations for electric cars</t>
  </si>
  <si>
    <t xml:space="preserve">Installation of 12 new electric car charging points. Four points are outside Gildeskål's municipal administration building and eight points outside Gildeskål's residential and service centre. </t>
  </si>
  <si>
    <t xml:space="preserve">FutureBike - bike strategy </t>
  </si>
  <si>
    <t xml:space="preserve">A range of measures to facilitate cycling in the municipality. The measures address everything from infrastructure to hiring out electric bicycles. The investment is part of the "FutureBike" project, which is a joint political declaration of intent made by municipalities in the surrounding area. </t>
  </si>
  <si>
    <t>Vardø municipality</t>
  </si>
  <si>
    <t>Procurement of seven electric cars</t>
  </si>
  <si>
    <t xml:space="preserve">The cars replace diesel/petrol cars. The estimated mileage for each car per year is 2000 km. </t>
  </si>
  <si>
    <t>Total capacity (tonnes)</t>
  </si>
  <si>
    <t>Increased capacity (tonnes)</t>
  </si>
  <si>
    <t>Total green loans disbursed (1000 NOK)</t>
  </si>
  <si>
    <t>Waste and circular economy</t>
  </si>
  <si>
    <t>Frøya recycling centre</t>
  </si>
  <si>
    <t xml:space="preserve">Solar panels on walls and roof of a new waste recycling facility. </t>
  </si>
  <si>
    <t xml:space="preserve">Sandbakken recycling centre </t>
  </si>
  <si>
    <t>A recycling centre that produces its own energy through 1,200m2 of solar panels and four micro wind turbines. The excess power is stored in batteries and can be used when required.</t>
  </si>
  <si>
    <t>Upgrades to recycling centres</t>
  </si>
  <si>
    <t>Upgrading five recycling facilities for waste from 40,000 customers.</t>
  </si>
  <si>
    <t xml:space="preserve">Reception facility for garden waste, which will later be expanded to include high-tech recycling equipment. The facility will function as a recycling centre and re-sale outlet for products including compost produced by Sirkula. </t>
  </si>
  <si>
    <t xml:space="preserve">Longyearbyen Community Council </t>
  </si>
  <si>
    <t>Feasibility study for a new waste facility</t>
  </si>
  <si>
    <t>Feasibility study for a new waste facility with the target of ensuring Longyearbyen is at least as good at resource and environment waste management as mainland Norway. The new facility to be moved out of the centre of the town in accordance with a new municipal zoning plan.</t>
  </si>
  <si>
    <t>Introduction of new collection scheme</t>
  </si>
  <si>
    <t xml:space="preserve">Collection scheme for food waste and glass and metal packaging, as well as measures at recycling centres to increase recycling. </t>
  </si>
  <si>
    <t>Pasadalen recycling centre</t>
  </si>
  <si>
    <t>New recycling centre as part of work to increase the recycling rate.</t>
  </si>
  <si>
    <t xml:space="preserve">New recycling facility in Heidal </t>
  </si>
  <si>
    <t>New recycling station as part of work to increase recycling rate.</t>
  </si>
  <si>
    <t xml:space="preserve">Recycling centre waste reception systems </t>
  </si>
  <si>
    <t>Building a waste reception facility to improve disposal of hazardous waste.</t>
  </si>
  <si>
    <t>Introduction of a new collection scheme</t>
  </si>
  <si>
    <t>Introduction of a collection scheme for glass and metal packaging. The measure will help increase the recycling rate for valuable resources that can be recycled endlessly.</t>
  </si>
  <si>
    <t>Waste disposal from holiday cabins in Skien</t>
  </si>
  <si>
    <t xml:space="preserve">Measures that will make waste management in the cabin area in Skien more sustainable </t>
  </si>
  <si>
    <t>New sorting hall at Heggevin waste facility</t>
  </si>
  <si>
    <t>Storing waste under cover helps increase the sorting rate and improves the quality of the waste, and thus reduces transport needs. The measure will also lead to a reduction in polluted runoff.</t>
  </si>
  <si>
    <t>Household waste</t>
  </si>
  <si>
    <t>Procurement and deployment of recycling bins that enable a new collection scheme for glass and metal waste, as well as a new "resource recirculation centre" with better self-service and recycling systems.</t>
  </si>
  <si>
    <t>New Bjøstadmo and Myrmoen recycling centres</t>
  </si>
  <si>
    <t>Construction of two new waste reception facilities to facilitate at-source sorting for a large proportion of the municipality's residents. The facility in Bjøstadmo will also function as a collection point for agricultural plastics.</t>
  </si>
  <si>
    <t>Orkdal waste transfer facility</t>
  </si>
  <si>
    <t xml:space="preserve">Waste transfer facility with a 200m2 solar panel plant on its façade. When the facility's machinery needs replacing, electric loaders will be purchased. </t>
  </si>
  <si>
    <t>Waste collection</t>
  </si>
  <si>
    <t>Equipment for collecting waste from 42,000 customers in Hedmark.</t>
  </si>
  <si>
    <t>Investment in underground waste solutions, waste collection bins and new containers</t>
  </si>
  <si>
    <t xml:space="preserve">Measures that will help increase the waste sorting rate and improve waste resource usage. </t>
  </si>
  <si>
    <t xml:space="preserve">Collection point for waste from holiday cabins in Bamble </t>
  </si>
  <si>
    <t xml:space="preserve">The measure will reduce the amount of litter left by visitors and help make waste management in the cabin area in Bamble more sustainable. </t>
  </si>
  <si>
    <t>New waste transfer facility with solar panels</t>
  </si>
  <si>
    <t xml:space="preserve">The hall has been built energy efficiently and uses its walls to produce solar power. </t>
  </si>
  <si>
    <t>A Molok waste system for homes for people with disabilities</t>
  </si>
  <si>
    <t>Creation of Molok waste points in connection with local government homes for people with disabilities and a near-by local medical centre. The measure will primarily increase the level of sorting, but will also deliver savings as the waste collection frequency will be changed.</t>
  </si>
  <si>
    <t>Forus waste sorting facility</t>
  </si>
  <si>
    <t xml:space="preserve">New technology at the facility that ensures a very high material recovery rate of 75%. Also increases the recovery of plastic materials from 7% to 100%. </t>
  </si>
  <si>
    <t xml:space="preserve">Romerike Avfallsforedling IKS </t>
  </si>
  <si>
    <t>New waste sorting facility</t>
  </si>
  <si>
    <t xml:space="preserve">Big, new sorting facility with hi-tech sorting equipment. The facility is the first in the world to sort plastic materials from residual waste entirely automatically. </t>
  </si>
  <si>
    <t xml:space="preserve">Dyrøy municipality </t>
  </si>
  <si>
    <t>Building a recycling centre</t>
  </si>
  <si>
    <t>A new recycling centre with a better sorting system that will ensure a higher recycling rate and better resource utilisation. The facility will process waste from 650 households.</t>
  </si>
  <si>
    <t xml:space="preserve">New Gålåsholmen resource recirculation centre </t>
  </si>
  <si>
    <t>Modern waste reception and management/transfer centre for all types of waste. The centre facilitates re-use and a high sorting rate. It is anticipated that the re-use station will help reduce the amount of waste produced each year by around 1,500 tonnes.</t>
  </si>
  <si>
    <t>New residual waste sorting plant</t>
  </si>
  <si>
    <t xml:space="preserve">A new residual waste sorting plant will be built for household waste from more than 310,000 residents. The plant will help increase the material recovery rate from approximately 30% today to over 50%. </t>
  </si>
  <si>
    <t>Heggevin waste treatment facility</t>
  </si>
  <si>
    <t>A new waste treatment facility for environmentally treating sand sludge, ash, polystyrene and hazardous waste. Associated landfill site so that landfill gasses can be used and so reduce emissions.</t>
  </si>
  <si>
    <t>Pre-treatment facility for organic waste</t>
  </si>
  <si>
    <t>A facility that prepares organic waste for biogas production. Replaces previous composting plant. The facility increases the intake capacity for organic waste by 67%, with benefits including the possibility of using fish waste for which there is otherwise no use.</t>
  </si>
  <si>
    <t>New recycling centres</t>
  </si>
  <si>
    <t xml:space="preserve">Three new recycling centres, a new administration building and upgrading the sorting facilities. The administration building will have solar panels on its roof and will be virtually energy-neutral. This will reduce the facilities' annual energy consumption by 30,000 kWh. </t>
  </si>
  <si>
    <t xml:space="preserve">Modifications to landfill gas plant </t>
  </si>
  <si>
    <t xml:space="preserve">Work to optimise the existing landfill gas plant so it is operational at all times. Will help reduce carbon dioxide and methane emissions. </t>
  </si>
  <si>
    <t>Composting facility</t>
  </si>
  <si>
    <t>Bio waste system that composts waste food, sewage sludge and slaughterhouse waste from farming and reindeer breeding.</t>
  </si>
  <si>
    <t>Logistics solution for recycling timber</t>
  </si>
  <si>
    <t xml:space="preserve">A new logistics solution for timber waste. This solution makes it possible to store timber taken to a recycling centre for longer periods so that larger loads can be transported by boat instead of by lorry as today. </t>
  </si>
  <si>
    <t xml:space="preserve">2016 commercial projects </t>
  </si>
  <si>
    <t>Preparation and construction of new landfill cells that ensure contaminated soil and other waste are properly processed, a system for receiving sand and oil sludge that produces cleaner fractions and less volume for landfill, and a sorting building that produces less soil and air pollution.</t>
  </si>
  <si>
    <t>Estimated increase in capacity (PE)</t>
  </si>
  <si>
    <t xml:space="preserve">Bardu municipality </t>
  </si>
  <si>
    <t xml:space="preserve">Water pipeline from Nordli to Finnkroken </t>
  </si>
  <si>
    <t>New pipeline to connect existing waterworks and to secure water supply for Bardu and Målselv municipalities. Makes use of natural difference in height to drastically reduce energy used to pump water relative to previous solution. Reduction of 75,000 kWh in the energy requirement for the pumping station.</t>
  </si>
  <si>
    <t>New treatment plant</t>
  </si>
  <si>
    <t xml:space="preserve">New treatment plant for wastewater from five municipalities that will significantly increase treatment capacity and reduce emissions. </t>
  </si>
  <si>
    <t>Upgrades to management of water and wastewater 2013-2015</t>
  </si>
  <si>
    <t>Refurbishment of wastewater system and improvements to water supply network. Upgrading of waterworks, including installation of UV treatment.</t>
  </si>
  <si>
    <t>Dual water supply for island communities</t>
  </si>
  <si>
    <t>New dual water supply to the island communities in Rennesøy and Finnøy municipalities, via a 20km undersea pipeline.</t>
  </si>
  <si>
    <t>Central treatment facility for Nord-Jæren</t>
  </si>
  <si>
    <t>Expansion due to strong population growth. Previous chemical treatment process replaced with biological treatment. Separate biogas plant as well as a fertiliser factory that produces fertiliser pellets from biological residue.</t>
  </si>
  <si>
    <t>Expansion of Grødaland treatment plant</t>
  </si>
  <si>
    <t>Langevatn water treatment plant</t>
  </si>
  <si>
    <t>Upgrading the plant with a new treatment stage. The expansion has contributed to the discharge limit now being 150,000 population equivalents (PEs) per day.</t>
  </si>
  <si>
    <t>Introduction of a more extensive treatment process including ozone treatment and bio filtration that are essential to ensure satisfactory water quality and hygiene standards in anticipation of warmer and wetter climatic conditions in the future.</t>
  </si>
  <si>
    <t>New Nærbø treatment plant</t>
  </si>
  <si>
    <t>Upgrading a treatment plant so that it can cope with expected population growth of 100,000 people by 2050.</t>
  </si>
  <si>
    <t>Underwater pipeline under Furnesfjorden</t>
  </si>
  <si>
    <t xml:space="preserve">New underwater pipeline that doubles the wastewater transfer capacity through lake Mjøsa. The pipeline will avoid the risk of leaks and eutrophication of Mjøsa, which has a vulnerable ecosystem and is a source of drinking water for 80,000 people. </t>
  </si>
  <si>
    <t>Upgrading treatment plant</t>
  </si>
  <si>
    <t>Upgrading HIAS's main treatment facility to address population growth and increased commercial activity in the Hamar area. Introducing an entirely biological treatment process that releases phosphorus and other nutrients that are chemically bonded due to the current chemical treatment process.</t>
  </si>
  <si>
    <t>Water transportation and treatment</t>
  </si>
  <si>
    <t xml:space="preserve">Upgrading the water supply in the Hamar region. The project comprises installing a dual water supply, a new zone system for water pressure and emergency back-up power for all pumping stations. </t>
  </si>
  <si>
    <t>New water treatment plant</t>
  </si>
  <si>
    <t>The water treatment process at the new facility will consist of chemical treatment with direct filtration, UV treatment and chlorination. A new treatment process is required because the quality of the untreated water in lake Mjøsa is being adversely affected by climate change.</t>
  </si>
  <si>
    <t>Research-based treatment solution</t>
  </si>
  <si>
    <t>The removal of heavy metals is the first stage of a research-based development project being undertaken in collaboration with the Norwegian University of Science and Technology. The project as a whole is about reducing emissions from small wastewater systems with limited space for treatment facilities.</t>
  </si>
  <si>
    <t>New wastewater treatment plant</t>
  </si>
  <si>
    <t xml:space="preserve">A new wastewater treatment facility equipped to process sludge and to produce biogas. The project also includes a 35km pipe network, seven pumping stations and four retention basins to manage rainwater. </t>
  </si>
  <si>
    <t>Holmestrand treatment facility</t>
  </si>
  <si>
    <t xml:space="preserve">Expanding a water treatment facility to address population growth and an increase in water treatment demand. Installing a biological treatment stage and increasing the facility's capacity, as well as facilitating its expansion. </t>
  </si>
  <si>
    <t xml:space="preserve">Eid municipality </t>
  </si>
  <si>
    <t>Hornindalsvatn Lake as new municipal water supply</t>
  </si>
  <si>
    <t>Developing Hornindalsvatn Lake as a new water source for Nordfjordeid waterworks.</t>
  </si>
  <si>
    <t>Research study
into new treatment
plant</t>
  </si>
  <si>
    <t>Research-based feasibility study in collaboration with the Norwegian University of Life Sciences regarding a new treatment facility, including assessment of different treatment solutions and dimensions.</t>
  </si>
  <si>
    <t xml:space="preserve">Balsfjord municipality </t>
  </si>
  <si>
    <t>Upgrading water and wastewater infrastructure</t>
  </si>
  <si>
    <t xml:space="preserve">Upgrading and up-sizing to address increase in precipitation levels. Replacement of 2.8km of water main and 5.4km of wastewater main, as well as replacing associated pumping stations. </t>
  </si>
  <si>
    <t xml:space="preserve">Hægebostad municipality </t>
  </si>
  <si>
    <t>Skeie treatment plant</t>
  </si>
  <si>
    <t>New Dyrøy waterworks</t>
  </si>
  <si>
    <t>New energy efficient sewage treatment facility with high-pressure system that reduces sludge output. The sludge will be used in the production of soil improving material.</t>
  </si>
  <si>
    <t xml:space="preserve">New waterworks for inhabitants of Dyrøya, who have previously experienced problems with the purity of their water.  </t>
  </si>
  <si>
    <t>Hjeltnes wastewater treatment plant</t>
  </si>
  <si>
    <t xml:space="preserve">Lindås municipality </t>
  </si>
  <si>
    <t xml:space="preserve">Litlås water treatment plant </t>
  </si>
  <si>
    <t xml:space="preserve">Upgrading a treatment facility that dates from 1990 with a new sludge separator and greater capacity, among other measures. System for waste gas clean-up.   </t>
  </si>
  <si>
    <t>A new, future-oriented water treatment facility for producing drinking water. The facility makes good use of resources and avoids the need for alternative large-scale long-distance pumping solutions to be built.</t>
  </si>
  <si>
    <t>Drilling of new wells</t>
  </si>
  <si>
    <t xml:space="preserve">Drilling of two new wells to increase capacity. </t>
  </si>
  <si>
    <t>Storanipa wastewater treatment plant</t>
  </si>
  <si>
    <t xml:space="preserve">A new wastewater treatment plan with energy recovery solutions such as heat pumps and solar panels. </t>
  </si>
  <si>
    <t>Kvanne and Stangvik waterworks</t>
  </si>
  <si>
    <t>A new, modern waterworks for a section of the municipality which has not previously had a municipal waterworks, as well as construction of a wastewater network. The area has had problems with its water supply due to climate change.</t>
  </si>
  <si>
    <t>Upgrades to management of water and wastewater</t>
  </si>
  <si>
    <t xml:space="preserve">Upgrades that will enhance water supply security and the treatment of wastewater that is currently released untreated. Dimensions of pipe network to be increased to cope with increase in levels of precipitation. </t>
  </si>
  <si>
    <t>Krødsherad municipality</t>
  </si>
  <si>
    <t>New Noresund treatment plant</t>
  </si>
  <si>
    <t>The new treatment plant is being built with chemical and biological treatment systems and has strict release requirements for phosphorus and bacteria. Management systems will automate some aspects of the plant's operations. A 3 km underwater pipeline will be installed between Noresund and Bjøre to take wastewater to the new treatment facility.</t>
  </si>
  <si>
    <t>Skjervøy municipality</t>
  </si>
  <si>
    <t>Refurbishing water and wastewater pipes</t>
  </si>
  <si>
    <t xml:space="preserve">Increasing the capacity of the wastewater system to address increased levels of runoff water. The measures include separating runoff water and wastewater, installing a separate pipe for runoff water, and setting up a central operational control system to improve control. </t>
  </si>
  <si>
    <t xml:space="preserve">A new treatment facility will replace a facility that dates from 1980 which does not satisfy current requirements. The facility will reduce the amount of phosphorus contained in the feed water by at least 90%.  The sludge produced by the facility will be sent for conversion into compost. </t>
  </si>
  <si>
    <t>Implementation of a range of measures to upgrade water and wastewater management. Dimensioned using a climate factor of 1.4 to take into account future increases in precipitation, with runoff water processed separately from the wastewater treatment system.</t>
  </si>
  <si>
    <t>Separating and strengthening wastewater network</t>
  </si>
  <si>
    <t>Joint water and wastewater plant for Trondheim and Klæbu</t>
  </si>
  <si>
    <t>Measures to address growing challenges presented by surface runoff. Replacing a shared pipe by laying 6 km of pipe for water and 7 km for wastewater.</t>
  </si>
  <si>
    <t xml:space="preserve">New joint water and wastewater facility that will provide greater capacity and reduce local discharges. The facility is dimensioned with  allowance for climate change and local climate change adaptation measures. </t>
  </si>
  <si>
    <t>Vågen wastewater pumping station</t>
  </si>
  <si>
    <t>Sauda municipality</t>
  </si>
  <si>
    <t>New wastewater treatment plan in Sauda</t>
  </si>
  <si>
    <t>The station improves capacity and helps improve the management of higher levels of runoff. A new overflow system is being set up so that any overflow will not end up in the Vågen bay or the centre of Sandnes.</t>
  </si>
  <si>
    <t>The plant uses the latest technology and minimal quantities of chemicals. The investment will help to significantly decrease the volume of untreated discharge released into Sauda fjord. The plant will be capable of managing surface runoff and is dimensioned for extreme precipitation.</t>
  </si>
  <si>
    <t>Ringerike municipality</t>
  </si>
  <si>
    <t>Monserud treatment plant</t>
  </si>
  <si>
    <t>Oppdal municipality</t>
  </si>
  <si>
    <t>Sewage piping to treatment plant</t>
  </si>
  <si>
    <t>A range of measures have been implemented that will help improve energy efficiency and the level of treatment, and reduce greenhouse gas emissions. The sewage sludge will be used for soil-improving material and to produce biogas that will be used to heat the plant.</t>
  </si>
  <si>
    <t>Replacing 1,600 wastewater pipes to ensure that sewage no longer overflows and ends up in the centre of town and the river. Pipe dimension increased from 200 mm to 400 mm.</t>
  </si>
  <si>
    <t>Water and wastewater measures that will contribute to more efficient surface runoff management</t>
  </si>
  <si>
    <t>Environmentally friendly street - a surface runoff system</t>
  </si>
  <si>
    <t xml:space="preserve">Environmentally friendly water and wastewater master plan </t>
  </si>
  <si>
    <t xml:space="preserve">Replacing/refurbishing a surface runoff pipe to improve surface runoff management. The pipe will be dimensioned to manage the future climate. </t>
  </si>
  <si>
    <t xml:space="preserve">A new system for water, wastewater and surface runoff that will ensure a future-oriented water and wastewater system. The system is dimensioned for increased amounts of precipitation.  </t>
  </si>
  <si>
    <t>This is an overall plan that will be important for climate change adaptation and environmentally friendly operations.</t>
  </si>
  <si>
    <t>Vefsn municipality</t>
  </si>
  <si>
    <t>Mosjøen treatment plant with new treatment technology</t>
  </si>
  <si>
    <t>Thoøya water treatment</t>
  </si>
  <si>
    <t>New treatment technology will contribute to cleaner discharges. The project also includes climate change adaptation measures.</t>
  </si>
  <si>
    <t>Creation of a new water supply plant that helps reduce vulnerability in relation to flooding, drought and pollution. The project also includes improving surface runoff pipes as a climate change adaptation measure.</t>
  </si>
  <si>
    <t>Lime treatment of sludge, Orsa facility</t>
  </si>
  <si>
    <t>The investment will help to lower emissions significantly by reducing the need for transportation. It is also an essential step in connection with biogas production, due to commence in 2025.</t>
  </si>
  <si>
    <t>Conversion of Buhrestua treatment facility</t>
  </si>
  <si>
    <t>Building an underwater pipeline to transfer wastewater from Buhrestua in Nesodden municipality to VEAS' facility in Asker. The investment also involves the construction of underground pipelines and the lengthening of overflow pipes. The aim of the project is for the wastewater that is currently treated at Buhrestua treatment facility to be transferred to a more efficient treatment facility.</t>
  </si>
  <si>
    <t>Alværn pumping station</t>
  </si>
  <si>
    <r>
      <t xml:space="preserve">The project involves converting Nesodden's largest municipal treatment facility into a large and efficient pumping station for wastewater. The measures will help reduce </t>
    </r>
    <r>
      <rPr>
        <sz val="11"/>
        <rFont val="IBM Plex Sans"/>
        <family val="2"/>
        <scheme val="minor"/>
      </rPr>
      <t>heavy</t>
    </r>
    <r>
      <rPr>
        <sz val="11"/>
        <color theme="1"/>
        <rFont val="IBM Plex Sans"/>
        <family val="2"/>
        <scheme val="minor"/>
      </rPr>
      <t xml:space="preserve"> vehicle traffic and surface runoff problems and will improve water quality in the area. In addition, the re-use of existing materials/structures is being emphasised.</t>
    </r>
  </si>
  <si>
    <t>Water and wastewater facility in Solbergskogen</t>
  </si>
  <si>
    <t>New municipal facility for water and wastewater with a pressurised sewer system. This solution has been chosen to minimise the impact on, and damage to, nature. The aim of the investment is to achieve zero pollution from wastewater, as well as to provide access to high-quality drinking water.</t>
  </si>
  <si>
    <t>New Kattås water treatment facility</t>
  </si>
  <si>
    <t xml:space="preserve">New coagulation and filtration facility to treat raw water from Holsfjorden. The coagulation process will use iron chloride as the precipitant and a corrosion control solution based on marble. This has a significantly smaller environmental footprint than the alternative of using aluminium sulphate and a corrosion control solution based on hydrated lime. The plant will not produce any discharge to a recipient water body and includes approximately 4.5 km of wastewater piping. </t>
  </si>
  <si>
    <t>Pipe network improvement measures, 2020-2023</t>
  </si>
  <si>
    <t xml:space="preserve">The municipality's joint pipeline for wastewater (industrial/domestic wastewater and surface runoff) is being replaced, and as part of the same process the water main will be replaced. The investment involves approximately 1.4 miles of pipeline for water, surface runoff, and industrial/domestic wastewater. </t>
  </si>
  <si>
    <t>Separating the wastewater network</t>
  </si>
  <si>
    <t>Continuing separation of the old joint system for wastewater into a modern separate system with separate pipes for industrial/domestic wastewater and surface runoff management with an open and/or closed solution. The rate of installation of new pipework is 2,500 metres per year.</t>
  </si>
  <si>
    <t xml:space="preserve">Upgrading works in Dysjalandsvegen, Toppavegen and Bratland </t>
  </si>
  <si>
    <t>The measures being implemented are because the current surface runoff system does not have sufficient capacity and is in a poor condition. Artificial swales are also being created along the existing routes. Requires approximately 2,250 metres of new pipeline.</t>
  </si>
  <si>
    <t>Torggata flood protection measures</t>
  </si>
  <si>
    <t xml:space="preserve"> Åsa-Monserud transfer pipelines </t>
  </si>
  <si>
    <t>Upgrading pipelines as a flood protection measure. The pipelines are dimensioned to cope with a once-in-200-year rainfall event plus a climate change factor of 25%. Approximately 500 metres of pipeline.</t>
  </si>
  <si>
    <t>Transferring wastewater from Åsa to Monserud treatment facility, and replacing a number of small sewage treatment plants that are not connected to the sewage network. The municipality's calculations indicate an energy saving totalling 81%.</t>
  </si>
  <si>
    <t>New mains supply at Ola Dahls gate and Selsvegen</t>
  </si>
  <si>
    <t xml:space="preserve">The new supply is being installed in connection with the new water treatment facility in Thoøya in Otta. A new wastewater pipeline is being installed along the same stretch, as is an improved, climate-adapted network for surface runoff and better drains and sluices. 204 metres of water connection, 367 metres for wastewater and 1,000 metres for surface runoff. </t>
  </si>
  <si>
    <t>Total area (m2)</t>
  </si>
  <si>
    <t>Tromsø Harbour</t>
  </si>
  <si>
    <t>The Clean Tromsøysund Project</t>
  </si>
  <si>
    <r>
      <t xml:space="preserve">Major project to clean the polluted seabed outside Tromsø. The project will help to reduce the level of organic pollutants </t>
    </r>
    <r>
      <rPr>
        <sz val="11"/>
        <color theme="1"/>
        <rFont val="IBM Plex Sans"/>
        <family val="2"/>
        <scheme val="minor"/>
      </rPr>
      <t>by 75 percent.</t>
    </r>
  </si>
  <si>
    <t>Ydalir - District of the future in Elverum</t>
  </si>
  <si>
    <t>A new, environmentally friendly district within walking distance of central Elverum. The investment comprises infrastructure adaptations and preparing residential areas for sale. It will be built as part of a Zero Emission Neighbourhood (ZEN), meaning developers will have to meet strict environmental requirements.</t>
  </si>
  <si>
    <t>Renovating Dunkebekken stream</t>
  </si>
  <si>
    <t>Piping to redirect precipitation/surface runoff and wastewater away from a stream. Residents benefit from a cleaner stream in the central area. This is a positive measure for natural diversity.</t>
  </si>
  <si>
    <t xml:space="preserve">Closure of landfill site, Slettemoen </t>
  </si>
  <si>
    <t xml:space="preserve">Closure of a land fill site where innovative measures have been taken to reduce emissions and pollution as well as to manage surface runoff. </t>
  </si>
  <si>
    <t xml:space="preserve">Ski square </t>
  </si>
  <si>
    <t>The current parking spaces in the public square in Ski will be converted into a meeting place in a public urban space. A playground, an ice skating area and a parkour facility will be built. The square will also process surface runoff and flood water. This is a good measure for the urban environment that both reduces traffic in the centre and contributes to the management of surface runoff.</t>
  </si>
  <si>
    <t>Longyearbyen Community Council</t>
  </si>
  <si>
    <t>New spillway, Isdammen Lake</t>
  </si>
  <si>
    <t xml:space="preserve">Construction of a new flood diversion system and elevation of dam crest and road. The new spillway will ensure a safe water supply and prevent flooding of nearby roads. </t>
  </si>
  <si>
    <t>Typhoon/tsunami alert system</t>
  </si>
  <si>
    <t>Seven siren masts to alert the population of Sykkylven of potential tsunamis caused by rockslides from unstable mountain terrain.</t>
  </si>
  <si>
    <t xml:space="preserve">Åfjord municipality </t>
  </si>
  <si>
    <t>Landslide prevention, Norddal river</t>
  </si>
  <si>
    <t>Landslide and flood prevention measures that protect the areas along the river from being hollowed out in the event of floods.</t>
  </si>
  <si>
    <t xml:space="preserve">Surface runoff management in Bryne  </t>
  </si>
  <si>
    <t xml:space="preserve">Climate change adaptations in response to continual flooding of cellars and fields. Measures that have been implemented include developing a retention basin and replacing 70 tanks to separate surface water from wastewater. </t>
  </si>
  <si>
    <t>Opening of Dælibakken brook</t>
  </si>
  <si>
    <t>Opening of a brook that previously ran in a pipe. The measure increases the capacity of the brook to divert rainwater and creates a more attractive area in which to go for a walk.</t>
  </si>
  <si>
    <t>Flood protection for a residential area</t>
  </si>
  <si>
    <t xml:space="preserve">Creating an intercepting swale to lead surface runoff away from a residential area. The measure addresses both meltwater and flood water from alpine resorts and is intended to protect the residential area from floodwater. </t>
  </si>
  <si>
    <t>Flood protection for central Otta</t>
  </si>
  <si>
    <t>Flood protection measures designed to protect the centre in the event of flooding from the Lågen and Otta rivers, and flood protection measures are also being undertaken to purify flood waters and water from smaller tributaries to the main waterway.</t>
  </si>
  <si>
    <t>Beiarn municipality</t>
  </si>
  <si>
    <t>Improving Ågleinåga waterworks</t>
  </si>
  <si>
    <t xml:space="preserve">Relocating the main waterworks  as a preventative measure against climate-related damage. The project includes new water holding pools in Vold and Stordjord, the construction of an 8km transfer connection, new groundwater wells in Tollåkilda and a new water treatment facility at Tollåkilda. </t>
  </si>
  <si>
    <t>Flood measures in Vigrestrand</t>
  </si>
  <si>
    <t xml:space="preserve">This is the second stage in the work to protect the exposed Vigrestrand area from flooding. The aim is to prevent the major destruction caused by the once-in-200-year flood in 2014 from reoccurring. </t>
  </si>
  <si>
    <t>Vestre waterway</t>
  </si>
  <si>
    <t>Constructing intercepting waterways west of the centre to prevent the risk of flooding in the developed area.</t>
  </si>
  <si>
    <r>
      <t>Per 31 December 2020</t>
    </r>
    <r>
      <rPr>
        <i/>
        <sz val="16"/>
        <color theme="1"/>
        <rFont val="IBM Plex Sans"/>
        <family val="2"/>
        <scheme val="minor"/>
      </rPr>
      <t xml:space="preserve"> (corrected July 2022) </t>
    </r>
  </si>
  <si>
    <t xml:space="preserve">Corrections from originally published version </t>
  </si>
  <si>
    <t xml:space="preserve">Type of error </t>
  </si>
  <si>
    <t>Location</t>
  </si>
  <si>
    <t>Correction</t>
  </si>
  <si>
    <t>Missing translation</t>
  </si>
  <si>
    <t>Tab: Climate change adaptation</t>
  </si>
  <si>
    <t>Published version</t>
  </si>
  <si>
    <t>Tab: Renewable energy</t>
  </si>
  <si>
    <t>Explanaition</t>
  </si>
  <si>
    <t>Column header N3: "Installed capacity (MW)"</t>
  </si>
  <si>
    <t>Column header N3: "Installed capacity (kW)"</t>
  </si>
  <si>
    <t xml:space="preserve">Numbers in column N are in kW, but headers wrongly indicated they were in MW. </t>
  </si>
  <si>
    <t>Name of tab and column headers were in Norwegian, now translated to English</t>
  </si>
  <si>
    <t>Climate change adaptation</t>
  </si>
  <si>
    <t>Climate change adaptation (tab name)/ Project number (A2) / Borrower (B2) / Project name (C2) / Last disbursement (D2) / Project period (estimated) (E2) / Description (F2) / Green loan outstanding (1000 NOK) (H2) / Total cost (1000 NOK) (I2) / KBN share of financing (J2)</t>
  </si>
  <si>
    <t>Klimatilpasning (tab name)/ prosjektnummer (A2) / Kunde (B2) / Prosjektnavn (C2) / Siste utbetaling (D2) / Prosjektperiode (estimert) (E2) / Beskrivelse (F2) / Utestående grønt lån (1000 NOK) (H2) / Totalkostnad (1000 NOK) (I2) / Andel utestående (J2)</t>
  </si>
  <si>
    <t>Column header O3: "Expected energy production (MWh/annually)"</t>
  </si>
  <si>
    <t>Column header O3: "Expected energy production (kWh/annually)"</t>
  </si>
  <si>
    <t xml:space="preserve">Numbers in column O are in kWh, but headers wrongly indicated they were in MWh. </t>
  </si>
  <si>
    <t>Installed capacity (kW)</t>
  </si>
  <si>
    <t>Expected energy production (kWh/annually)</t>
  </si>
  <si>
    <t>Tab: Summary</t>
  </si>
  <si>
    <t>G13: "Production of renewable energy (MWh/annually)" = 110 214 429</t>
  </si>
  <si>
    <t xml:space="preserve">G13: "Production of renewable energy (MWh/annually)" = 110 214 </t>
  </si>
  <si>
    <t>Follows from above error</t>
  </si>
  <si>
    <t>G19: "Total" = 116 773 915</t>
  </si>
  <si>
    <t xml:space="preserve">Local energy production from buildings are correctly given in kWh in the "Buildings" tab, but were not divided by 1000 when summarized in the "Summary" tab. </t>
  </si>
  <si>
    <t>Wrong energy unit given under Renewable energy</t>
  </si>
  <si>
    <t>Wrong energy unit given in Summary tab</t>
  </si>
  <si>
    <t>Tab: Waste and circular economy</t>
  </si>
  <si>
    <t>Column header N3: "Expected energy production (MWh/annually)"</t>
  </si>
  <si>
    <t>Date changed</t>
  </si>
  <si>
    <t>Column header N3: "Expected energy production (kWh/annually)"</t>
  </si>
  <si>
    <t>G15: "Production of renewable energy (MWh/annually)" = 166 778</t>
  </si>
  <si>
    <t xml:space="preserve">G15: "Production of renewable energy (MWh/annually)" = 167 </t>
  </si>
  <si>
    <t>G19: "Total" = 116 774</t>
  </si>
  <si>
    <t>Follows from above errors</t>
  </si>
  <si>
    <t>G12: "Production of renewable energy (MWh/annually)" = 6 392 698</t>
  </si>
  <si>
    <t>G12: "Production of renewable energy (MWh/annually)" = 6 393</t>
  </si>
  <si>
    <t>H12: "Energy reduced and avoided (MWh annually)" = 36 006 083</t>
  </si>
  <si>
    <t>H12: "Energy reduced and avoided (MWh annually)" = 36 006</t>
  </si>
  <si>
    <t xml:space="preserve">Energy reduced and avoided in buildings are correctly given in kWh in the "Buildings" tab, but were not divided by 1000 when summarized in the "Summary" tab. </t>
  </si>
  <si>
    <t>Wrong energy unit given under Waste and circular economy</t>
  </si>
  <si>
    <t>Key impact and lending data</t>
  </si>
  <si>
    <t>B9=  "Oversikt over grønne prosjekter"</t>
  </si>
  <si>
    <t>B9 = "Key lending and impact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</si>
</sst>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kr&quot;\ * #,##0.00_-;\-&quot;kr&quot;\ * #,##0.00_-;_-&quot;kr&quot;\ * &quot;-&quot;??_-;_-@_-"/>
    <numFmt numFmtId="43" formatCode="_-* #,##0.00_-;\-* #,##0.00_-;_-* &quot;-&quot;??_-;_-@_-"/>
    <numFmt numFmtId="164" formatCode="dd/mm/yyyy;@"/>
    <numFmt numFmtId="165" formatCode="_-* #,##0_-;\-* #,##0_-;_-* &quot;-&quot;??_-;_-@_-"/>
  </numFmts>
  <fonts count="29" x14ac:knownFonts="1">
    <font>
      <sz val="11"/>
      <color theme="1"/>
      <name val="IBM Plex Sans"/>
      <family val="2"/>
      <scheme val="minor"/>
    </font>
    <font>
      <b/>
      <sz val="11"/>
      <color theme="1"/>
      <name val="IBM Plex Sans"/>
      <family val="2"/>
      <scheme val="minor"/>
    </font>
    <font>
      <sz val="11"/>
      <color theme="1"/>
      <name val="IBM Plex Sans"/>
      <family val="2"/>
      <scheme val="minor"/>
    </font>
    <font>
      <sz val="11"/>
      <name val="IBM Plex Sans"/>
      <family val="2"/>
      <scheme val="minor"/>
    </font>
    <font>
      <sz val="18"/>
      <color theme="3"/>
      <name val="IBM Plex Sans"/>
      <family val="2"/>
      <scheme val="major"/>
    </font>
    <font>
      <sz val="11"/>
      <color rgb="FF3F3F76"/>
      <name val="IBM Plex Sans"/>
      <family val="2"/>
      <scheme val="minor"/>
    </font>
    <font>
      <sz val="11"/>
      <color theme="0"/>
      <name val="IBM Plex Sans"/>
      <family val="2"/>
      <scheme val="minor"/>
    </font>
    <font>
      <b/>
      <sz val="12"/>
      <color theme="1"/>
      <name val="IBM Plex Sans"/>
      <family val="2"/>
      <scheme val="minor"/>
    </font>
    <font>
      <sz val="12"/>
      <color theme="1"/>
      <name val="IBM Plex Sans"/>
      <family val="2"/>
      <scheme val="minor"/>
    </font>
    <font>
      <sz val="16"/>
      <color theme="1"/>
      <name val="IBM Plex Sans"/>
      <family val="2"/>
      <scheme val="minor"/>
    </font>
    <font>
      <b/>
      <sz val="22"/>
      <color theme="1"/>
      <name val="IBM Plex Sans"/>
      <family val="2"/>
      <scheme val="minor"/>
    </font>
    <font>
      <b/>
      <sz val="12"/>
      <color theme="0"/>
      <name val="IBM Plex Sans"/>
      <family val="2"/>
      <scheme val="minor"/>
    </font>
    <font>
      <sz val="12"/>
      <name val="IBM Plex Sans"/>
      <family val="2"/>
      <scheme val="minor"/>
    </font>
    <font>
      <sz val="12"/>
      <color theme="0"/>
      <name val="IBM Plex Sans"/>
      <family val="2"/>
      <scheme val="minor"/>
    </font>
    <font>
      <b/>
      <sz val="16"/>
      <color theme="1"/>
      <name val="IBM Plex Sans"/>
      <family val="2"/>
      <scheme val="minor"/>
    </font>
    <font>
      <b/>
      <sz val="16"/>
      <name val="IBM Plex Sans"/>
      <family val="2"/>
      <scheme val="minor"/>
    </font>
    <font>
      <b/>
      <sz val="14"/>
      <color theme="1"/>
      <name val="IBM Plex Sans"/>
      <family val="2"/>
      <scheme val="minor"/>
    </font>
    <font>
      <sz val="10"/>
      <color theme="1"/>
      <name val="IBM Plex Sans"/>
      <family val="2"/>
      <scheme val="minor"/>
    </font>
    <font>
      <b/>
      <sz val="11"/>
      <color theme="0"/>
      <name val="IBM Plex Sans"/>
      <family val="2"/>
      <scheme val="minor"/>
    </font>
    <font>
      <b/>
      <sz val="16"/>
      <color theme="0"/>
      <name val="IBM Plex Sans"/>
      <family val="2"/>
      <scheme val="minor"/>
    </font>
    <font>
      <b/>
      <sz val="18"/>
      <color theme="0"/>
      <name val="IBM Plex Sans"/>
      <family val="2"/>
      <scheme val="minor"/>
    </font>
    <font>
      <b/>
      <sz val="20"/>
      <color theme="0"/>
      <name val="IBM Plex Sans"/>
      <family val="2"/>
      <scheme val="minor"/>
    </font>
    <font>
      <b/>
      <sz val="24"/>
      <color theme="0"/>
      <name val="IBM Plex Sans"/>
      <family val="2"/>
      <scheme val="minor"/>
    </font>
    <font>
      <b/>
      <sz val="10"/>
      <color theme="0"/>
      <name val="IBM Plex Sans"/>
      <family val="2"/>
      <scheme val="minor"/>
    </font>
    <font>
      <b/>
      <sz val="12"/>
      <color theme="0"/>
      <name val="IBM Plex Sans"/>
      <family val="2"/>
    </font>
    <font>
      <sz val="14"/>
      <color theme="0"/>
      <name val="IBM Plex Sans"/>
      <family val="2"/>
      <scheme val="minor"/>
    </font>
    <font>
      <sz val="11"/>
      <color rgb="FF000000"/>
      <name val="IBM Plex Sans"/>
      <family val="2"/>
      <scheme val="minor"/>
    </font>
    <font>
      <vertAlign val="superscript"/>
      <sz val="11"/>
      <color theme="1"/>
      <name val="IBM Plex Sans"/>
      <family val="2"/>
      <scheme val="minor"/>
    </font>
    <font>
      <i/>
      <sz val="16"/>
      <color theme="1"/>
      <name val="IBM Plex Sans"/>
      <family val="2"/>
      <scheme val="minor"/>
    </font>
  </fonts>
  <fills count="19">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FFCC99"/>
      </patternFill>
    </fill>
    <fill>
      <patternFill patternType="solid">
        <fgColor theme="4"/>
      </patternFill>
    </fill>
    <fill>
      <patternFill patternType="solid">
        <fgColor theme="4"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D5C"/>
        <bgColor indexed="64"/>
      </patternFill>
    </fill>
    <fill>
      <patternFill patternType="solid">
        <fgColor rgb="FFABBEC9"/>
        <bgColor indexed="64"/>
      </patternFill>
    </fill>
    <fill>
      <patternFill patternType="solid">
        <fgColor rgb="FF00B441"/>
        <bgColor indexed="64"/>
      </patternFill>
    </fill>
    <fill>
      <patternFill patternType="solid">
        <fgColor rgb="FF577E9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ABBEC9"/>
      </left>
      <right style="thin">
        <color rgb="FFABBEC9"/>
      </right>
      <top style="thin">
        <color rgb="FFABBEC9"/>
      </top>
      <bottom style="thin">
        <color rgb="FFABBEC9"/>
      </bottom>
      <diagonal/>
    </border>
    <border>
      <left style="thin">
        <color rgb="FFABBEC9"/>
      </left>
      <right/>
      <top style="thin">
        <color rgb="FFABBEC9"/>
      </top>
      <bottom style="thin">
        <color rgb="FFABBEC9"/>
      </bottom>
      <diagonal/>
    </border>
    <border>
      <left/>
      <right/>
      <top style="thin">
        <color rgb="FFABBEC9"/>
      </top>
      <bottom style="thin">
        <color rgb="FFABBEC9"/>
      </bottom>
      <diagonal/>
    </border>
    <border>
      <left/>
      <right style="thin">
        <color rgb="FFABBEC9"/>
      </right>
      <top style="thin">
        <color rgb="FFABBEC9"/>
      </top>
      <bottom style="thin">
        <color rgb="FFABBEC9"/>
      </bottom>
      <diagonal/>
    </border>
    <border>
      <left style="thin">
        <color theme="0"/>
      </left>
      <right style="thin">
        <color theme="0"/>
      </right>
      <top style="thin">
        <color theme="0"/>
      </top>
      <bottom style="thin">
        <color theme="0"/>
      </bottom>
      <diagonal/>
    </border>
    <border>
      <left style="thin">
        <color rgb="FFABBEC9"/>
      </left>
      <right style="thin">
        <color rgb="FFABBEC9"/>
      </right>
      <top/>
      <bottom style="thin">
        <color rgb="FFABBEC9"/>
      </bottom>
      <diagonal/>
    </border>
    <border>
      <left style="thin">
        <color rgb="FFABBEC9"/>
      </left>
      <right/>
      <top/>
      <bottom style="thin">
        <color rgb="FFABBEC9"/>
      </bottom>
      <diagonal/>
    </border>
    <border>
      <left/>
      <right style="thin">
        <color rgb="FFABBEC9"/>
      </right>
      <top/>
      <bottom style="thin">
        <color rgb="FFABBEC9"/>
      </bottom>
      <diagonal/>
    </border>
    <border>
      <left style="thin">
        <color rgb="FFABBEC9"/>
      </left>
      <right style="thin">
        <color rgb="FFABBEC9"/>
      </right>
      <top style="thin">
        <color rgb="FFABBEC9"/>
      </top>
      <bottom/>
      <diagonal/>
    </border>
    <border>
      <left/>
      <right/>
      <top/>
      <bottom style="thin">
        <color rgb="FFABBEC9"/>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style="thin">
        <color rgb="FFABBEC9"/>
      </right>
      <top style="thin">
        <color rgb="FFABBEC9"/>
      </top>
      <bottom/>
      <diagonal/>
    </border>
    <border>
      <left style="thin">
        <color rgb="FFABBEC9"/>
      </left>
      <right/>
      <top style="thin">
        <color rgb="FFABBEC9"/>
      </top>
      <bottom/>
      <diagonal/>
    </border>
    <border>
      <left/>
      <right/>
      <top style="thin">
        <color rgb="FFABBEC9"/>
      </top>
      <bottom/>
      <diagonal/>
    </border>
    <border>
      <left style="medium">
        <color theme="4" tint="-0.499984740745262"/>
      </left>
      <right style="thin">
        <color theme="0"/>
      </right>
      <top style="medium">
        <color theme="4" tint="-0.499984740745262"/>
      </top>
      <bottom style="thin">
        <color theme="0"/>
      </bottom>
      <diagonal/>
    </border>
    <border>
      <left style="thin">
        <color theme="0"/>
      </left>
      <right style="thin">
        <color theme="0"/>
      </right>
      <top style="medium">
        <color theme="4" tint="-0.499984740745262"/>
      </top>
      <bottom style="thin">
        <color theme="0"/>
      </bottom>
      <diagonal/>
    </border>
    <border>
      <left style="thin">
        <color theme="0"/>
      </left>
      <right style="medium">
        <color theme="4" tint="-0.499984740745262"/>
      </right>
      <top style="medium">
        <color theme="4" tint="-0.499984740745262"/>
      </top>
      <bottom style="thin">
        <color theme="0"/>
      </bottom>
      <diagonal/>
    </border>
    <border>
      <left style="medium">
        <color theme="4" tint="-0.499984740745262"/>
      </left>
      <right style="thin">
        <color theme="0"/>
      </right>
      <top style="thin">
        <color theme="0"/>
      </top>
      <bottom style="thin">
        <color theme="0"/>
      </bottom>
      <diagonal/>
    </border>
    <border>
      <left style="thin">
        <color theme="0"/>
      </left>
      <right style="medium">
        <color theme="4" tint="-0.499984740745262"/>
      </right>
      <top style="thin">
        <color theme="0"/>
      </top>
      <bottom style="thin">
        <color theme="0"/>
      </bottom>
      <diagonal/>
    </border>
    <border>
      <left style="medium">
        <color theme="4" tint="-0.499984740745262"/>
      </left>
      <right style="thin">
        <color rgb="FFABBEC9"/>
      </right>
      <top/>
      <bottom style="thin">
        <color rgb="FFABBEC9"/>
      </bottom>
      <diagonal/>
    </border>
    <border>
      <left style="thin">
        <color rgb="FFABBEC9"/>
      </left>
      <right style="medium">
        <color theme="4" tint="-0.499984740745262"/>
      </right>
      <top/>
      <bottom style="thin">
        <color rgb="FFABBEC9"/>
      </bottom>
      <diagonal/>
    </border>
    <border>
      <left style="medium">
        <color theme="4" tint="-0.499984740745262"/>
      </left>
      <right style="thin">
        <color rgb="FFABBEC9"/>
      </right>
      <top style="thin">
        <color rgb="FFABBEC9"/>
      </top>
      <bottom style="thin">
        <color rgb="FFABBEC9"/>
      </bottom>
      <diagonal/>
    </border>
    <border>
      <left style="thin">
        <color rgb="FFABBEC9"/>
      </left>
      <right style="medium">
        <color theme="4" tint="-0.499984740745262"/>
      </right>
      <top style="thin">
        <color rgb="FFABBEC9"/>
      </top>
      <bottom style="thin">
        <color rgb="FFABBEC9"/>
      </bottom>
      <diagonal/>
    </border>
    <border>
      <left style="medium">
        <color theme="4" tint="-0.499984740745262"/>
      </left>
      <right/>
      <top style="thin">
        <color rgb="FFABBEC9"/>
      </top>
      <bottom style="medium">
        <color theme="4" tint="-0.499984740745262"/>
      </bottom>
      <diagonal/>
    </border>
    <border>
      <left/>
      <right/>
      <top style="thin">
        <color rgb="FFABBEC9"/>
      </top>
      <bottom style="medium">
        <color theme="4" tint="-0.499984740745262"/>
      </bottom>
      <diagonal/>
    </border>
    <border>
      <left/>
      <right style="medium">
        <color theme="4" tint="-0.499984740745262"/>
      </right>
      <top style="thin">
        <color rgb="FFABBEC9"/>
      </top>
      <bottom style="medium">
        <color theme="4" tint="-0.499984740745262"/>
      </bottom>
      <diagonal/>
    </border>
    <border>
      <left style="medium">
        <color theme="4" tint="-0.499984740745262"/>
      </left>
      <right style="thin">
        <color theme="0"/>
      </right>
      <top style="thin">
        <color theme="0"/>
      </top>
      <bottom/>
      <diagonal/>
    </border>
    <border>
      <left style="medium">
        <color theme="4" tint="-0.499984740745262"/>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rgb="FFB2B2B2"/>
      </left>
      <right style="thin">
        <color rgb="FFB2B2B2"/>
      </right>
      <top style="thin">
        <color rgb="FFB2B2B2"/>
      </top>
      <bottom/>
      <diagonal/>
    </border>
    <border>
      <left style="thin">
        <color theme="2"/>
      </left>
      <right style="thin">
        <color theme="2"/>
      </right>
      <top style="thin">
        <color theme="2"/>
      </top>
      <bottom style="thin">
        <color theme="2"/>
      </bottom>
      <diagonal/>
    </border>
    <border>
      <left/>
      <right/>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15">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2" borderId="8" applyNumberFormat="0" applyFont="0" applyAlignment="0" applyProtection="0"/>
    <xf numFmtId="0" fontId="4" fillId="0" borderId="0" applyNumberFormat="0" applyFill="0" applyBorder="0" applyAlignment="0" applyProtection="0"/>
    <xf numFmtId="0" fontId="5" fillId="4" borderId="11" applyNumberFormat="0" applyAlignment="0" applyProtection="0"/>
    <xf numFmtId="0" fontId="1" fillId="0" borderId="12" applyNumberFormat="0" applyFill="0" applyAlignment="0" applyProtection="0"/>
    <xf numFmtId="0" fontId="6" fillId="5" borderId="0" applyNumberFormat="0" applyBorder="0" applyAlignment="0" applyProtection="0"/>
    <xf numFmtId="0" fontId="2" fillId="6" borderId="0" applyNumberFormat="0" applyBorder="0" applyAlignment="0" applyProtection="0"/>
    <xf numFmtId="0" fontId="6"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cellStyleXfs>
  <cellXfs count="280">
    <xf numFmtId="0" fontId="0" fillId="0" borderId="0" xfId="0"/>
    <xf numFmtId="0" fontId="0" fillId="0" borderId="0" xfId="0" applyAlignment="1">
      <alignment wrapText="1"/>
    </xf>
    <xf numFmtId="0" fontId="0" fillId="0" borderId="1" xfId="0" applyBorder="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1" xfId="0" applyFill="1" applyBorder="1" applyAlignment="1">
      <alignment horizontal="left" wrapText="1"/>
    </xf>
    <xf numFmtId="3" fontId="0" fillId="0" borderId="1" xfId="0" applyNumberFormat="1" applyBorder="1" applyAlignment="1">
      <alignment horizontal="left" wrapText="1"/>
    </xf>
    <xf numFmtId="3" fontId="0" fillId="0" borderId="0" xfId="0" applyNumberFormat="1" applyAlignment="1">
      <alignment wrapText="1"/>
    </xf>
    <xf numFmtId="3" fontId="0" fillId="0" borderId="0" xfId="0" applyNumberFormat="1"/>
    <xf numFmtId="9" fontId="0" fillId="0" borderId="1" xfId="2" applyFont="1" applyBorder="1" applyAlignment="1">
      <alignment horizontal="left" wrapText="1"/>
    </xf>
    <xf numFmtId="9" fontId="0" fillId="0" borderId="0" xfId="2" applyFont="1" applyAlignment="1">
      <alignment wrapText="1"/>
    </xf>
    <xf numFmtId="9" fontId="0" fillId="0" borderId="0" xfId="2" applyFont="1"/>
    <xf numFmtId="0" fontId="0" fillId="0" borderId="3" xfId="0" applyBorder="1" applyAlignment="1">
      <alignment horizontal="left" wrapText="1"/>
    </xf>
    <xf numFmtId="0" fontId="0" fillId="0" borderId="0" xfId="0" applyFill="1"/>
    <xf numFmtId="3" fontId="0" fillId="0" borderId="0" xfId="0" applyNumberFormat="1" applyBorder="1" applyAlignment="1">
      <alignment wrapText="1"/>
    </xf>
    <xf numFmtId="0" fontId="0" fillId="0" borderId="0" xfId="0" applyNumberFormat="1" applyAlignment="1">
      <alignment wrapText="1"/>
    </xf>
    <xf numFmtId="0" fontId="0" fillId="0" borderId="0" xfId="0" applyNumberFormat="1"/>
    <xf numFmtId="3" fontId="0" fillId="0" borderId="1" xfId="0" applyNumberFormat="1" applyFill="1" applyBorder="1" applyAlignment="1">
      <alignment horizontal="left" wrapText="1"/>
    </xf>
    <xf numFmtId="0" fontId="0" fillId="0" borderId="0" xfId="0" applyBorder="1" applyAlignment="1">
      <alignment wrapText="1"/>
    </xf>
    <xf numFmtId="0" fontId="0" fillId="0" borderId="0" xfId="0" applyBorder="1" applyAlignment="1">
      <alignment horizontal="left" wrapText="1"/>
    </xf>
    <xf numFmtId="3" fontId="0" fillId="0" borderId="0" xfId="0" applyNumberFormat="1" applyBorder="1" applyAlignment="1">
      <alignment horizontal="left" wrapText="1"/>
    </xf>
    <xf numFmtId="9" fontId="0" fillId="0" borderId="0" xfId="2" applyFont="1" applyBorder="1" applyAlignment="1">
      <alignment horizontal="left" wrapText="1"/>
    </xf>
    <xf numFmtId="0" fontId="0" fillId="0" borderId="0" xfId="0" applyBorder="1" applyAlignment="1">
      <alignment horizontal="left"/>
    </xf>
    <xf numFmtId="3" fontId="0" fillId="0" borderId="0" xfId="0" applyNumberFormat="1" applyBorder="1" applyAlignment="1">
      <alignment horizontal="left"/>
    </xf>
    <xf numFmtId="9" fontId="0" fillId="0" borderId="0" xfId="2" applyFont="1" applyBorder="1" applyAlignment="1">
      <alignment horizontal="left"/>
    </xf>
    <xf numFmtId="0" fontId="0" fillId="0" borderId="0" xfId="0" applyBorder="1"/>
    <xf numFmtId="3" fontId="0" fillId="0" borderId="0" xfId="0" applyNumberFormat="1" applyBorder="1"/>
    <xf numFmtId="9" fontId="0" fillId="0" borderId="0" xfId="2" applyFont="1" applyBorder="1"/>
    <xf numFmtId="9" fontId="0" fillId="0" borderId="0" xfId="2" applyFont="1" applyBorder="1" applyAlignment="1">
      <alignment wrapText="1"/>
    </xf>
    <xf numFmtId="9" fontId="0" fillId="0" borderId="1" xfId="2" applyFont="1" applyFill="1" applyBorder="1" applyAlignment="1">
      <alignment horizontal="left" wrapText="1"/>
    </xf>
    <xf numFmtId="3" fontId="3" fillId="0" borderId="1" xfId="0" applyNumberFormat="1" applyFont="1" applyFill="1" applyBorder="1" applyAlignment="1">
      <alignment horizontal="left" wrapText="1"/>
    </xf>
    <xf numFmtId="3" fontId="0" fillId="0" borderId="3" xfId="0" applyNumberFormat="1" applyFill="1" applyBorder="1" applyAlignment="1">
      <alignment horizontal="left" wrapText="1"/>
    </xf>
    <xf numFmtId="3" fontId="0" fillId="0" borderId="1" xfId="0" applyNumberFormat="1" applyFont="1" applyFill="1" applyBorder="1" applyAlignment="1">
      <alignment horizontal="left" wrapText="1"/>
    </xf>
    <xf numFmtId="0" fontId="0" fillId="0" borderId="0" xfId="0" applyFill="1" applyAlignment="1">
      <alignment horizontal="left" wrapText="1"/>
    </xf>
    <xf numFmtId="3" fontId="0" fillId="0" borderId="1" xfId="0" applyNumberFormat="1" applyFont="1" applyFill="1" applyBorder="1" applyAlignment="1">
      <alignment horizontal="left"/>
    </xf>
    <xf numFmtId="9" fontId="2" fillId="0" borderId="1" xfId="2" applyFont="1" applyFill="1" applyBorder="1" applyAlignment="1">
      <alignment horizontal="left" wrapText="1"/>
    </xf>
    <xf numFmtId="0" fontId="0" fillId="0" borderId="1" xfId="4" applyFont="1" applyFill="1" applyBorder="1" applyAlignment="1">
      <alignment horizontal="left" wrapText="1"/>
    </xf>
    <xf numFmtId="3" fontId="0" fillId="0" borderId="3" xfId="0" applyNumberFormat="1" applyBorder="1" applyAlignment="1">
      <alignment horizontal="left" wrapText="1"/>
    </xf>
    <xf numFmtId="0" fontId="0" fillId="3" borderId="1" xfId="0" applyFill="1" applyBorder="1" applyAlignment="1">
      <alignment horizontal="left" wrapText="1"/>
    </xf>
    <xf numFmtId="0" fontId="0" fillId="0" borderId="0" xfId="0" applyNumberFormat="1" applyBorder="1" applyAlignment="1">
      <alignment wrapText="1"/>
    </xf>
    <xf numFmtId="0" fontId="0" fillId="0" borderId="0" xfId="0" applyNumberFormat="1" applyBorder="1" applyAlignment="1">
      <alignment horizontal="left" wrapText="1"/>
    </xf>
    <xf numFmtId="0" fontId="0" fillId="0" borderId="0" xfId="0" applyNumberFormat="1" applyBorder="1"/>
    <xf numFmtId="3" fontId="2" fillId="0" borderId="1" xfId="1" applyNumberFormat="1" applyFont="1" applyFill="1" applyBorder="1" applyAlignment="1" applyProtection="1">
      <alignment horizontal="left" wrapText="1"/>
      <protection locked="0"/>
    </xf>
    <xf numFmtId="3" fontId="2" fillId="0" borderId="1" xfId="3" applyNumberFormat="1" applyFont="1" applyBorder="1" applyAlignment="1" applyProtection="1">
      <alignment horizontal="left" wrapText="1"/>
      <protection locked="0"/>
    </xf>
    <xf numFmtId="0" fontId="0" fillId="0" borderId="1" xfId="2" applyNumberFormat="1" applyFont="1" applyFill="1" applyBorder="1" applyAlignment="1" applyProtection="1">
      <alignment horizontal="left" wrapText="1"/>
      <protection locked="0"/>
    </xf>
    <xf numFmtId="3" fontId="2" fillId="0" borderId="1" xfId="3" applyNumberFormat="1" applyFont="1" applyFill="1" applyBorder="1" applyAlignment="1" applyProtection="1">
      <alignment horizontal="left" wrapText="1"/>
      <protection locked="0"/>
    </xf>
    <xf numFmtId="3" fontId="2" fillId="0" borderId="1" xfId="0" applyNumberFormat="1" applyFont="1" applyFill="1" applyBorder="1" applyAlignment="1">
      <alignment horizontal="left" wrapText="1"/>
    </xf>
    <xf numFmtId="3" fontId="2" fillId="0" borderId="1" xfId="0" applyNumberFormat="1" applyFont="1" applyFill="1" applyBorder="1" applyAlignment="1" applyProtection="1">
      <alignment horizontal="left" wrapText="1"/>
      <protection locked="0"/>
    </xf>
    <xf numFmtId="9" fontId="3" fillId="0" borderId="1" xfId="2" applyFont="1" applyFill="1" applyBorder="1" applyAlignment="1">
      <alignment horizontal="left" wrapText="1"/>
    </xf>
    <xf numFmtId="3" fontId="2" fillId="0" borderId="1" xfId="0" applyNumberFormat="1" applyFont="1" applyBorder="1" applyAlignment="1" applyProtection="1">
      <alignment horizontal="left" wrapText="1"/>
      <protection locked="0"/>
    </xf>
    <xf numFmtId="14" fontId="0" fillId="0" borderId="1" xfId="0" applyNumberFormat="1" applyBorder="1" applyAlignment="1">
      <alignment horizontal="left" wrapText="1"/>
    </xf>
    <xf numFmtId="0" fontId="3" fillId="0" borderId="0" xfId="0" applyFont="1" applyBorder="1" applyAlignment="1">
      <alignment horizontal="left" wrapText="1"/>
    </xf>
    <xf numFmtId="3" fontId="3" fillId="0" borderId="1" xfId="0" applyNumberFormat="1" applyFont="1" applyBorder="1" applyAlignment="1">
      <alignment horizontal="left" wrapText="1"/>
    </xf>
    <xf numFmtId="9" fontId="3" fillId="0" borderId="1" xfId="2" applyFont="1" applyBorder="1" applyAlignment="1">
      <alignment horizontal="left" wrapText="1"/>
    </xf>
    <xf numFmtId="0" fontId="3" fillId="0" borderId="1" xfId="0" applyFont="1" applyBorder="1" applyAlignment="1">
      <alignment horizontal="left" wrapText="1"/>
    </xf>
    <xf numFmtId="0" fontId="3" fillId="3"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4" applyFont="1" applyFill="1" applyBorder="1" applyAlignment="1">
      <alignment horizontal="left" wrapText="1"/>
    </xf>
    <xf numFmtId="0" fontId="0" fillId="0" borderId="0" xfId="0" applyAlignment="1">
      <alignment horizontal="center" vertical="center" wrapText="1"/>
    </xf>
    <xf numFmtId="0" fontId="0" fillId="0" borderId="0" xfId="0" applyAlignment="1">
      <alignment horizontal="center" vertical="center"/>
    </xf>
    <xf numFmtId="9" fontId="0" fillId="0" borderId="1" xfId="2" applyNumberFormat="1" applyFont="1" applyFill="1" applyBorder="1" applyAlignment="1">
      <alignment horizontal="left" wrapText="1"/>
    </xf>
    <xf numFmtId="0" fontId="8" fillId="3" borderId="0" xfId="0" applyFont="1" applyFill="1" applyAlignment="1">
      <alignment wrapText="1"/>
    </xf>
    <xf numFmtId="0" fontId="11" fillId="14" borderId="13" xfId="6" applyFont="1" applyFill="1" applyBorder="1" applyAlignment="1">
      <alignment horizontal="left" vertical="center" wrapText="1"/>
    </xf>
    <xf numFmtId="3" fontId="12" fillId="3" borderId="13" xfId="6" applyNumberFormat="1" applyFont="1" applyFill="1" applyBorder="1" applyAlignment="1">
      <alignment horizontal="left" vertical="center" wrapText="1"/>
    </xf>
    <xf numFmtId="0" fontId="12" fillId="3" borderId="13" xfId="6" applyFont="1" applyFill="1" applyBorder="1" applyAlignment="1">
      <alignment horizontal="left" vertical="center" wrapText="1"/>
    </xf>
    <xf numFmtId="49" fontId="8" fillId="3" borderId="18" xfId="9" applyNumberFormat="1" applyFont="1" applyFill="1" applyBorder="1" applyAlignment="1">
      <alignment horizontal="left" vertical="center" wrapText="1"/>
    </xf>
    <xf numFmtId="0" fontId="8" fillId="3" borderId="18" xfId="9" applyFont="1" applyFill="1" applyBorder="1" applyAlignment="1">
      <alignment horizontal="left" vertical="center" wrapText="1"/>
    </xf>
    <xf numFmtId="0" fontId="8" fillId="3" borderId="18" xfId="9" applyFont="1" applyFill="1" applyBorder="1" applyAlignment="1">
      <alignment horizontal="right" vertical="center" wrapText="1"/>
    </xf>
    <xf numFmtId="3" fontId="8" fillId="3" borderId="18" xfId="9" applyNumberFormat="1" applyFont="1" applyFill="1" applyBorder="1" applyAlignment="1">
      <alignment horizontal="right" vertical="center" wrapText="1"/>
    </xf>
    <xf numFmtId="3" fontId="8" fillId="3" borderId="19" xfId="9" applyNumberFormat="1" applyFont="1" applyFill="1" applyBorder="1" applyAlignment="1">
      <alignment horizontal="right" vertical="center" wrapText="1"/>
    </xf>
    <xf numFmtId="3" fontId="8" fillId="3" borderId="20" xfId="9" applyNumberFormat="1" applyFont="1" applyFill="1" applyBorder="1" applyAlignment="1">
      <alignment horizontal="right" vertical="center" wrapText="1"/>
    </xf>
    <xf numFmtId="49" fontId="8" fillId="3" borderId="13" xfId="9" applyNumberFormat="1" applyFont="1" applyFill="1" applyBorder="1" applyAlignment="1">
      <alignment horizontal="left" vertical="center" wrapText="1"/>
    </xf>
    <xf numFmtId="0" fontId="8" fillId="3" borderId="13" xfId="9" applyFont="1" applyFill="1" applyBorder="1" applyAlignment="1">
      <alignment horizontal="left" vertical="center" wrapText="1"/>
    </xf>
    <xf numFmtId="0" fontId="8" fillId="3" borderId="13" xfId="9" applyFont="1" applyFill="1" applyBorder="1" applyAlignment="1">
      <alignment horizontal="right" vertical="center" wrapText="1"/>
    </xf>
    <xf numFmtId="3" fontId="8" fillId="3" borderId="13" xfId="9" applyNumberFormat="1" applyFont="1" applyFill="1" applyBorder="1" applyAlignment="1">
      <alignment horizontal="right" vertical="center" wrapText="1"/>
    </xf>
    <xf numFmtId="3" fontId="8" fillId="3" borderId="14" xfId="9" applyNumberFormat="1" applyFont="1" applyFill="1" applyBorder="1" applyAlignment="1">
      <alignment horizontal="right" vertical="center" wrapText="1"/>
    </xf>
    <xf numFmtId="3" fontId="8" fillId="3" borderId="16" xfId="9" applyNumberFormat="1" applyFont="1" applyFill="1" applyBorder="1" applyAlignment="1">
      <alignment horizontal="right" vertical="center" wrapText="1"/>
    </xf>
    <xf numFmtId="0" fontId="8" fillId="3" borderId="16" xfId="9" applyFont="1" applyFill="1" applyBorder="1" applyAlignment="1">
      <alignment vertical="center" wrapText="1"/>
    </xf>
    <xf numFmtId="0" fontId="14" fillId="3" borderId="22" xfId="0" applyFont="1" applyFill="1" applyBorder="1" applyAlignment="1">
      <alignment horizontal="left" wrapText="1"/>
    </xf>
    <xf numFmtId="0" fontId="12" fillId="3" borderId="15" xfId="6" applyFont="1" applyFill="1" applyBorder="1" applyAlignment="1">
      <alignment horizontal="left" vertical="center" wrapText="1"/>
    </xf>
    <xf numFmtId="0" fontId="14" fillId="3" borderId="22" xfId="0" applyFont="1" applyFill="1" applyBorder="1" applyAlignment="1">
      <alignment wrapText="1"/>
    </xf>
    <xf numFmtId="0" fontId="8" fillId="13" borderId="0" xfId="0" applyFont="1" applyFill="1" applyAlignment="1">
      <alignment wrapText="1"/>
    </xf>
    <xf numFmtId="0" fontId="7" fillId="13" borderId="0" xfId="0" applyFont="1" applyFill="1" applyAlignment="1">
      <alignment wrapText="1"/>
    </xf>
    <xf numFmtId="0" fontId="12" fillId="13" borderId="0" xfId="6" applyFont="1" applyFill="1" applyBorder="1" applyAlignment="1">
      <alignment vertical="center" wrapText="1"/>
    </xf>
    <xf numFmtId="0" fontId="12" fillId="13" borderId="0" xfId="6" applyFont="1" applyFill="1" applyBorder="1" applyAlignment="1">
      <alignment horizontal="left" vertical="center" wrapText="1"/>
    </xf>
    <xf numFmtId="0" fontId="11" fillId="15" borderId="13" xfId="14" applyFont="1" applyFill="1" applyBorder="1" applyAlignment="1">
      <alignment horizontal="left" vertical="center" wrapText="1"/>
    </xf>
    <xf numFmtId="3" fontId="12" fillId="3" borderId="21" xfId="6" applyNumberFormat="1" applyFont="1" applyFill="1" applyBorder="1" applyAlignment="1">
      <alignment horizontal="left" vertical="center" wrapText="1"/>
    </xf>
    <xf numFmtId="0" fontId="11" fillId="15" borderId="18" xfId="14" applyFont="1" applyFill="1" applyBorder="1" applyAlignment="1">
      <alignment horizontal="left" vertical="center" wrapText="1"/>
    </xf>
    <xf numFmtId="0" fontId="8" fillId="3" borderId="0" xfId="0" applyFont="1" applyFill="1" applyBorder="1" applyAlignment="1">
      <alignment wrapText="1"/>
    </xf>
    <xf numFmtId="0" fontId="11" fillId="3" borderId="0" xfId="6" applyFont="1" applyFill="1" applyBorder="1" applyAlignment="1">
      <alignment horizontal="left" vertical="center" wrapText="1"/>
    </xf>
    <xf numFmtId="3" fontId="12" fillId="3" borderId="0" xfId="6" applyNumberFormat="1" applyFont="1" applyFill="1" applyBorder="1" applyAlignment="1">
      <alignment horizontal="left" vertical="center" wrapText="1"/>
    </xf>
    <xf numFmtId="0" fontId="17" fillId="13" borderId="0" xfId="0" applyFont="1" applyFill="1" applyAlignment="1">
      <alignment horizontal="left" vertical="center" wrapText="1"/>
    </xf>
    <xf numFmtId="0" fontId="16" fillId="13" borderId="0" xfId="0" applyFont="1" applyFill="1" applyAlignment="1">
      <alignment horizontal="left" vertical="center"/>
    </xf>
    <xf numFmtId="0" fontId="8" fillId="13" borderId="0" xfId="0" applyFont="1" applyFill="1" applyAlignment="1"/>
    <xf numFmtId="0" fontId="13" fillId="15" borderId="6" xfId="6" applyFont="1" applyFill="1" applyBorder="1" applyAlignment="1">
      <alignment horizontal="left" vertical="center" wrapText="1"/>
    </xf>
    <xf numFmtId="0" fontId="13" fillId="15" borderId="4" xfId="6" applyFont="1" applyFill="1" applyBorder="1" applyAlignment="1">
      <alignment vertical="center" wrapText="1"/>
    </xf>
    <xf numFmtId="3" fontId="8" fillId="3" borderId="0" xfId="9" applyNumberFormat="1" applyFont="1" applyFill="1" applyBorder="1" applyAlignment="1">
      <alignment horizontal="right" vertical="center" wrapText="1"/>
    </xf>
    <xf numFmtId="0" fontId="13" fillId="3" borderId="0" xfId="8" applyFont="1" applyFill="1" applyBorder="1" applyAlignment="1">
      <alignment horizontal="right" vertical="center" wrapText="1"/>
    </xf>
    <xf numFmtId="3" fontId="7" fillId="3" borderId="0" xfId="9" applyNumberFormat="1" applyFont="1" applyFill="1" applyBorder="1" applyAlignment="1">
      <alignment wrapText="1"/>
    </xf>
    <xf numFmtId="0" fontId="13" fillId="13" borderId="0" xfId="6" applyFont="1" applyFill="1" applyBorder="1" applyAlignment="1">
      <alignment horizontal="left" vertical="center" wrapText="1"/>
    </xf>
    <xf numFmtId="0" fontId="13" fillId="12" borderId="0" xfId="12" applyFont="1" applyFill="1" applyBorder="1" applyAlignment="1">
      <alignment vertical="center" wrapText="1"/>
    </xf>
    <xf numFmtId="0" fontId="18" fillId="12" borderId="0" xfId="12" applyFont="1" applyFill="1" applyBorder="1" applyAlignment="1">
      <alignment horizontal="center" vertical="center" wrapText="1"/>
    </xf>
    <xf numFmtId="0" fontId="23" fillId="12" borderId="0" xfId="12" applyFont="1" applyFill="1" applyBorder="1" applyAlignment="1">
      <alignment horizontal="center" vertical="center" wrapText="1"/>
    </xf>
    <xf numFmtId="0" fontId="20" fillId="12" borderId="0" xfId="12" applyFont="1" applyFill="1" applyBorder="1" applyAlignment="1">
      <alignment horizontal="left" vertical="top"/>
    </xf>
    <xf numFmtId="0" fontId="21" fillId="12" borderId="0" xfId="12" applyFont="1" applyFill="1" applyBorder="1" applyAlignment="1">
      <alignment horizontal="left" vertical="top"/>
    </xf>
    <xf numFmtId="0" fontId="19" fillId="12" borderId="0" xfId="12" applyFont="1" applyFill="1" applyBorder="1" applyAlignment="1">
      <alignment horizontal="left" vertical="top"/>
    </xf>
    <xf numFmtId="0" fontId="1" fillId="0" borderId="0" xfId="0" applyFont="1" applyAlignment="1">
      <alignment wrapText="1"/>
    </xf>
    <xf numFmtId="0" fontId="1" fillId="0" borderId="0" xfId="0" applyFont="1"/>
    <xf numFmtId="0" fontId="8" fillId="3" borderId="0" xfId="13" applyFont="1" applyFill="1" applyBorder="1" applyAlignment="1">
      <alignment horizontal="left" vertical="center" wrapText="1"/>
    </xf>
    <xf numFmtId="0" fontId="8" fillId="3" borderId="0" xfId="0" applyFont="1" applyFill="1" applyAlignment="1"/>
    <xf numFmtId="0" fontId="7" fillId="3" borderId="35" xfId="9" applyFont="1" applyFill="1" applyBorder="1" applyAlignment="1">
      <alignment horizontal="left" vertical="center" wrapText="1"/>
    </xf>
    <xf numFmtId="3" fontId="8" fillId="3" borderId="36" xfId="9" applyNumberFormat="1" applyFont="1" applyFill="1" applyBorder="1" applyAlignment="1">
      <alignment horizontal="right" vertical="center" wrapText="1"/>
    </xf>
    <xf numFmtId="0" fontId="7" fillId="3" borderId="37" xfId="9" applyFont="1" applyFill="1" applyBorder="1" applyAlignment="1">
      <alignment horizontal="left" vertical="center" wrapText="1"/>
    </xf>
    <xf numFmtId="3" fontId="8" fillId="3" borderId="38" xfId="9" applyNumberFormat="1" applyFont="1" applyFill="1" applyBorder="1" applyAlignment="1">
      <alignment horizontal="right" vertical="center" wrapText="1"/>
    </xf>
    <xf numFmtId="0" fontId="7" fillId="13" borderId="39" xfId="9" applyFont="1" applyFill="1" applyBorder="1" applyAlignment="1">
      <alignment wrapText="1"/>
    </xf>
    <xf numFmtId="0" fontId="7" fillId="13" borderId="40" xfId="9" applyFont="1" applyFill="1" applyBorder="1" applyAlignment="1">
      <alignment wrapText="1"/>
    </xf>
    <xf numFmtId="3" fontId="7" fillId="13" borderId="40" xfId="9" applyNumberFormat="1" applyFont="1" applyFill="1" applyBorder="1" applyAlignment="1">
      <alignment wrapText="1"/>
    </xf>
    <xf numFmtId="3" fontId="7" fillId="13" borderId="41" xfId="9" applyNumberFormat="1" applyFont="1" applyFill="1" applyBorder="1" applyAlignment="1">
      <alignment wrapText="1"/>
    </xf>
    <xf numFmtId="3" fontId="7" fillId="16" borderId="16" xfId="9" applyNumberFormat="1" applyFont="1" applyFill="1" applyBorder="1" applyAlignment="1">
      <alignment wrapText="1"/>
    </xf>
    <xf numFmtId="0" fontId="18" fillId="12" borderId="44" xfId="12" applyFont="1" applyFill="1" applyBorder="1" applyAlignment="1">
      <alignment horizontal="center" vertical="center" wrapText="1"/>
    </xf>
    <xf numFmtId="0" fontId="18" fillId="12" borderId="26" xfId="12" applyFont="1" applyFill="1" applyBorder="1" applyAlignment="1">
      <alignment horizontal="center" vertical="center" wrapText="1"/>
    </xf>
    <xf numFmtId="0" fontId="3" fillId="17" borderId="17" xfId="12" applyFont="1" applyFill="1" applyBorder="1" applyAlignment="1">
      <alignment horizontal="center" vertical="center" wrapText="1"/>
    </xf>
    <xf numFmtId="165" fontId="3" fillId="17" borderId="17" xfId="1" applyNumberFormat="1" applyFont="1" applyFill="1" applyBorder="1" applyAlignment="1">
      <alignment horizontal="center" vertical="center" wrapText="1"/>
    </xf>
    <xf numFmtId="165" fontId="11" fillId="15" borderId="5" xfId="1" applyNumberFormat="1" applyFont="1" applyFill="1" applyBorder="1" applyAlignment="1">
      <alignment horizontal="left" vertical="center" wrapText="1"/>
    </xf>
    <xf numFmtId="0" fontId="10" fillId="3" borderId="0" xfId="0" applyFont="1" applyFill="1" applyAlignment="1">
      <alignment horizontal="left" wrapText="1"/>
    </xf>
    <xf numFmtId="0" fontId="9" fillId="3" borderId="0" xfId="0" applyFont="1" applyFill="1" applyAlignment="1">
      <alignment horizontal="left" vertical="center" wrapText="1"/>
    </xf>
    <xf numFmtId="0" fontId="0" fillId="0" borderId="0" xfId="0" applyFont="1"/>
    <xf numFmtId="3" fontId="2" fillId="0" borderId="1" xfId="1" applyNumberFormat="1" applyFont="1" applyFill="1" applyBorder="1" applyAlignment="1" applyProtection="1">
      <alignment horizontal="left" wrapText="1"/>
    </xf>
    <xf numFmtId="0" fontId="22" fillId="12" borderId="0" xfId="12" applyFont="1" applyFill="1" applyBorder="1" applyAlignment="1">
      <alignment horizontal="left" vertical="center"/>
    </xf>
    <xf numFmtId="0" fontId="13" fillId="12" borderId="0" xfId="12" applyFont="1" applyFill="1" applyBorder="1" applyAlignment="1">
      <alignment horizontal="left" vertical="center" wrapText="1"/>
    </xf>
    <xf numFmtId="0" fontId="0" fillId="0" borderId="1" xfId="0" applyBorder="1" applyAlignment="1" applyProtection="1">
      <alignment horizontal="left" wrapText="1"/>
      <protection locked="0"/>
    </xf>
    <xf numFmtId="0" fontId="2" fillId="0" borderId="1" xfId="0" applyFont="1" applyBorder="1" applyAlignment="1" applyProtection="1">
      <alignment horizontal="left" wrapText="1"/>
      <protection locked="0"/>
    </xf>
    <xf numFmtId="14" fontId="3" fillId="0" borderId="1" xfId="0" applyNumberFormat="1" applyFont="1" applyBorder="1" applyAlignment="1">
      <alignment horizontal="left" wrapText="1"/>
    </xf>
    <xf numFmtId="0" fontId="3" fillId="0" borderId="1" xfId="0" applyFont="1" applyBorder="1" applyAlignment="1" applyProtection="1">
      <alignment horizontal="left" wrapText="1"/>
      <protection locked="0"/>
    </xf>
    <xf numFmtId="0" fontId="3" fillId="0" borderId="3" xfId="0" applyFont="1" applyBorder="1" applyAlignment="1">
      <alignment horizontal="left" wrapText="1"/>
    </xf>
    <xf numFmtId="0" fontId="3" fillId="0" borderId="2" xfId="0" applyFont="1" applyBorder="1" applyAlignment="1">
      <alignment horizontal="left" wrapText="1"/>
    </xf>
    <xf numFmtId="0" fontId="3" fillId="0" borderId="7" xfId="0" applyFont="1" applyBorder="1" applyAlignment="1">
      <alignment horizontal="left" wrapText="1"/>
    </xf>
    <xf numFmtId="3" fontId="0" fillId="0" borderId="0" xfId="0" applyNumberFormat="1" applyAlignment="1">
      <alignment horizontal="left"/>
    </xf>
    <xf numFmtId="9" fontId="13" fillId="12" borderId="0" xfId="12" applyNumberFormat="1" applyFont="1" applyFill="1" applyBorder="1" applyAlignment="1">
      <alignment vertical="center" wrapText="1"/>
    </xf>
    <xf numFmtId="9" fontId="0" fillId="0" borderId="1" xfId="0" applyNumberFormat="1" applyFill="1" applyBorder="1" applyAlignment="1">
      <alignment horizontal="left" wrapText="1"/>
    </xf>
    <xf numFmtId="9" fontId="0" fillId="0" borderId="0" xfId="2" applyNumberFormat="1" applyFont="1"/>
    <xf numFmtId="3" fontId="13" fillId="12" borderId="0" xfId="12" applyNumberFormat="1" applyFont="1" applyFill="1" applyBorder="1" applyAlignment="1">
      <alignment vertical="center" wrapText="1"/>
    </xf>
    <xf numFmtId="3" fontId="3" fillId="0" borderId="1" xfId="7" applyNumberFormat="1" applyFont="1" applyFill="1" applyBorder="1" applyAlignment="1">
      <alignment horizontal="left" wrapText="1"/>
    </xf>
    <xf numFmtId="9" fontId="2" fillId="0" borderId="1" xfId="2" applyNumberFormat="1" applyFont="1" applyFill="1" applyBorder="1" applyAlignment="1">
      <alignment horizontal="left" wrapText="1"/>
    </xf>
    <xf numFmtId="3" fontId="0" fillId="0" borderId="1" xfId="0" applyNumberFormat="1" applyFont="1" applyBorder="1" applyAlignment="1">
      <alignment horizontal="left" wrapText="1"/>
    </xf>
    <xf numFmtId="3" fontId="0" fillId="0" borderId="1" xfId="0" applyNumberFormat="1" applyFont="1" applyFill="1" applyBorder="1" applyAlignment="1" applyProtection="1">
      <alignment horizontal="left" wrapText="1"/>
      <protection locked="0"/>
    </xf>
    <xf numFmtId="3" fontId="0" fillId="0" borderId="0" xfId="0" applyNumberFormat="1" applyFill="1" applyBorder="1" applyAlignment="1">
      <alignment horizontal="left" wrapText="1"/>
    </xf>
    <xf numFmtId="3" fontId="13" fillId="12" borderId="0" xfId="12" applyNumberFormat="1" applyFont="1" applyFill="1" applyBorder="1" applyAlignment="1">
      <alignment horizontal="left" vertical="center" wrapText="1"/>
    </xf>
    <xf numFmtId="3" fontId="13" fillId="12" borderId="25" xfId="12" applyNumberFormat="1" applyFont="1" applyFill="1" applyBorder="1" applyAlignment="1">
      <alignment vertical="center" wrapText="1"/>
    </xf>
    <xf numFmtId="3" fontId="0" fillId="0" borderId="0" xfId="0" applyNumberFormat="1" applyFill="1" applyBorder="1" applyAlignment="1">
      <alignment horizontal="left"/>
    </xf>
    <xf numFmtId="3" fontId="18" fillId="12" borderId="0" xfId="12" applyNumberFormat="1" applyFont="1" applyFill="1" applyBorder="1" applyAlignment="1">
      <alignment horizontal="center" vertical="center" wrapText="1"/>
    </xf>
    <xf numFmtId="3" fontId="23" fillId="12" borderId="0" xfId="12" applyNumberFormat="1" applyFont="1" applyFill="1" applyBorder="1" applyAlignment="1">
      <alignment horizontal="center" vertical="center" wrapText="1"/>
    </xf>
    <xf numFmtId="3" fontId="0" fillId="3" borderId="1" xfId="0" applyNumberFormat="1" applyFill="1" applyBorder="1" applyAlignment="1">
      <alignment horizontal="left" wrapText="1"/>
    </xf>
    <xf numFmtId="3" fontId="11" fillId="12" borderId="24" xfId="12" applyNumberFormat="1" applyFont="1" applyFill="1" applyBorder="1" applyAlignment="1">
      <alignment vertical="center" wrapText="1"/>
    </xf>
    <xf numFmtId="0" fontId="18" fillId="12" borderId="45" xfId="12" applyFont="1" applyFill="1" applyBorder="1" applyAlignment="1">
      <alignment horizontal="center" vertical="center" wrapText="1"/>
    </xf>
    <xf numFmtId="0" fontId="0" fillId="0" borderId="3" xfId="0" applyFill="1" applyBorder="1" applyAlignment="1">
      <alignment horizontal="left" wrapText="1"/>
    </xf>
    <xf numFmtId="0" fontId="3" fillId="0" borderId="2" xfId="0" applyFont="1" applyFill="1" applyBorder="1" applyAlignment="1">
      <alignment horizontal="left" wrapText="1"/>
    </xf>
    <xf numFmtId="0" fontId="0" fillId="0" borderId="6" xfId="0" applyFill="1" applyBorder="1" applyAlignment="1">
      <alignment horizontal="left" wrapText="1"/>
    </xf>
    <xf numFmtId="0" fontId="3" fillId="0" borderId="6" xfId="0" applyFont="1" applyFill="1" applyBorder="1" applyAlignment="1">
      <alignment horizontal="left" wrapText="1"/>
    </xf>
    <xf numFmtId="9" fontId="18" fillId="12" borderId="0" xfId="2" applyFont="1" applyFill="1" applyBorder="1" applyAlignment="1">
      <alignment horizontal="center" vertical="center" wrapText="1"/>
    </xf>
    <xf numFmtId="3" fontId="3" fillId="0" borderId="1" xfId="1" applyNumberFormat="1" applyFont="1" applyFill="1" applyBorder="1" applyAlignment="1" applyProtection="1">
      <alignment horizontal="left" wrapText="1"/>
      <protection locked="0"/>
    </xf>
    <xf numFmtId="1" fontId="0" fillId="0" borderId="1" xfId="0" applyNumberFormat="1" applyBorder="1" applyAlignment="1">
      <alignment horizontal="left" wrapText="1"/>
    </xf>
    <xf numFmtId="0" fontId="18" fillId="12" borderId="46" xfId="12" applyFont="1" applyFill="1" applyBorder="1" applyAlignment="1">
      <alignment horizontal="center" vertical="center" wrapText="1"/>
    </xf>
    <xf numFmtId="0" fontId="8" fillId="3" borderId="13" xfId="11" applyFont="1" applyFill="1" applyBorder="1" applyAlignment="1">
      <alignment horizontal="left" wrapText="1"/>
    </xf>
    <xf numFmtId="49" fontId="8" fillId="3" borderId="13" xfId="11" applyNumberFormat="1" applyFont="1" applyFill="1" applyBorder="1" applyAlignment="1">
      <alignment horizontal="left" wrapText="1"/>
    </xf>
    <xf numFmtId="9" fontId="11" fillId="14" borderId="13" xfId="10" applyNumberFormat="1" applyFont="1" applyFill="1" applyBorder="1" applyAlignment="1">
      <alignment horizontal="left" wrapText="1"/>
    </xf>
    <xf numFmtId="164" fontId="8" fillId="3" borderId="13" xfId="11" applyNumberFormat="1" applyFont="1" applyFill="1" applyBorder="1" applyAlignment="1">
      <alignment horizontal="left" wrapText="1"/>
    </xf>
    <xf numFmtId="3" fontId="8" fillId="0" borderId="13" xfId="11" applyNumberFormat="1" applyFont="1" applyFill="1" applyBorder="1" applyAlignment="1">
      <alignment horizontal="left" wrapText="1"/>
    </xf>
    <xf numFmtId="3" fontId="8" fillId="0" borderId="18" xfId="11" applyNumberFormat="1" applyFont="1" applyFill="1" applyBorder="1" applyAlignment="1">
      <alignment horizontal="left" wrapText="1"/>
    </xf>
    <xf numFmtId="3" fontId="8" fillId="0" borderId="18" xfId="9" applyNumberFormat="1" applyFont="1" applyFill="1" applyBorder="1" applyAlignment="1">
      <alignment horizontal="right" vertical="center" wrapText="1"/>
    </xf>
    <xf numFmtId="0" fontId="18" fillId="12" borderId="0" xfId="12" applyFont="1" applyFill="1" applyBorder="1" applyAlignment="1">
      <alignment horizontal="center" vertical="center" wrapText="1"/>
    </xf>
    <xf numFmtId="0" fontId="0" fillId="0" borderId="1" xfId="0" applyBorder="1" applyAlignment="1">
      <alignment wrapText="1"/>
    </xf>
    <xf numFmtId="3" fontId="0" fillId="0" borderId="1" xfId="0" applyNumberFormat="1" applyBorder="1" applyAlignment="1">
      <alignment wrapText="1"/>
    </xf>
    <xf numFmtId="0" fontId="3" fillId="0" borderId="1" xfId="0" applyFont="1" applyBorder="1" applyAlignment="1">
      <alignment wrapText="1"/>
    </xf>
    <xf numFmtId="3" fontId="2" fillId="0" borderId="0" xfId="1" applyNumberFormat="1" applyFont="1" applyFill="1" applyBorder="1" applyAlignment="1" applyProtection="1">
      <alignment horizontal="left" wrapText="1"/>
    </xf>
    <xf numFmtId="0" fontId="0" fillId="0" borderId="6" xfId="0" applyBorder="1" applyAlignment="1">
      <alignment wrapText="1"/>
    </xf>
    <xf numFmtId="3" fontId="0" fillId="0" borderId="0" xfId="0" applyNumberFormat="1" applyFill="1" applyBorder="1"/>
    <xf numFmtId="3" fontId="3" fillId="0" borderId="0" xfId="0" applyNumberFormat="1" applyFont="1" applyFill="1" applyBorder="1" applyAlignment="1">
      <alignment horizontal="left"/>
    </xf>
    <xf numFmtId="3" fontId="2" fillId="0" borderId="10" xfId="1" applyNumberFormat="1" applyFont="1" applyFill="1" applyBorder="1" applyAlignment="1" applyProtection="1">
      <alignment horizontal="left" wrapText="1"/>
      <protection locked="0"/>
    </xf>
    <xf numFmtId="0" fontId="8" fillId="3" borderId="13" xfId="13" applyFont="1" applyFill="1" applyBorder="1" applyAlignment="1">
      <alignment horizontal="left" vertical="center" wrapText="1"/>
    </xf>
    <xf numFmtId="0" fontId="18" fillId="12" borderId="17" xfId="12" applyFont="1" applyFill="1" applyBorder="1" applyAlignment="1">
      <alignment horizontal="center" vertical="center" wrapText="1"/>
    </xf>
    <xf numFmtId="0" fontId="8" fillId="13" borderId="0" xfId="0" applyFont="1" applyFill="1"/>
    <xf numFmtId="0" fontId="13" fillId="12" borderId="13" xfId="12" applyFont="1" applyFill="1" applyBorder="1" applyAlignment="1">
      <alignment horizontal="center" vertical="center" wrapText="1"/>
    </xf>
    <xf numFmtId="0" fontId="13" fillId="12" borderId="14" xfId="12" applyFont="1" applyFill="1" applyBorder="1" applyAlignment="1">
      <alignment horizontal="center" vertical="center" wrapText="1"/>
    </xf>
    <xf numFmtId="0" fontId="13" fillId="12" borderId="17" xfId="12" applyFont="1" applyFill="1" applyBorder="1" applyAlignment="1">
      <alignment horizontal="center" vertical="center" wrapText="1"/>
    </xf>
    <xf numFmtId="0" fontId="0" fillId="0" borderId="3" xfId="0"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26" fillId="0" borderId="1" xfId="0" applyFont="1" applyBorder="1" applyAlignment="1">
      <alignment vertical="center" wrapText="1"/>
    </xf>
    <xf numFmtId="0" fontId="3" fillId="0" borderId="3" xfId="0" applyFont="1" applyBorder="1" applyAlignment="1">
      <alignment wrapText="1"/>
    </xf>
    <xf numFmtId="14" fontId="3" fillId="0" borderId="1" xfId="0" applyNumberFormat="1" applyFont="1" applyFill="1" applyBorder="1" applyAlignment="1">
      <alignment horizontal="left" wrapText="1"/>
    </xf>
    <xf numFmtId="0" fontId="0" fillId="0" borderId="1" xfId="0" applyFill="1" applyBorder="1" applyAlignment="1">
      <alignment vertical="center" wrapText="1"/>
    </xf>
    <xf numFmtId="0" fontId="2" fillId="0" borderId="3" xfId="0" applyFont="1" applyBorder="1" applyAlignment="1">
      <alignment vertical="center" wrapText="1"/>
    </xf>
    <xf numFmtId="1" fontId="0" fillId="0" borderId="1" xfId="0" applyNumberFormat="1" applyFill="1" applyBorder="1" applyAlignment="1">
      <alignment horizontal="left" wrapText="1"/>
    </xf>
    <xf numFmtId="0" fontId="0" fillId="3" borderId="1" xfId="0" applyFill="1" applyBorder="1" applyAlignment="1">
      <alignment wrapText="1"/>
    </xf>
    <xf numFmtId="0" fontId="11" fillId="12" borderId="44" xfId="12" applyFont="1" applyFill="1" applyBorder="1" applyAlignment="1">
      <alignment horizontal="left" vertical="center" wrapText="1"/>
    </xf>
    <xf numFmtId="0" fontId="11" fillId="12" borderId="25" xfId="12" applyFont="1" applyFill="1" applyBorder="1" applyAlignment="1">
      <alignment vertical="center" wrapText="1"/>
    </xf>
    <xf numFmtId="0" fontId="11" fillId="12" borderId="24" xfId="12" applyFont="1" applyFill="1" applyBorder="1" applyAlignment="1">
      <alignment vertical="center" wrapText="1"/>
    </xf>
    <xf numFmtId="0" fontId="11" fillId="12" borderId="44" xfId="12" applyFont="1" applyFill="1" applyBorder="1" applyAlignment="1">
      <alignment vertical="center" wrapText="1"/>
    </xf>
    <xf numFmtId="3" fontId="24" fillId="12" borderId="44" xfId="12" applyNumberFormat="1" applyFont="1" applyFill="1" applyBorder="1" applyAlignment="1">
      <alignment vertical="center" wrapText="1"/>
    </xf>
    <xf numFmtId="0" fontId="26" fillId="18" borderId="1" xfId="0" applyFont="1" applyFill="1" applyBorder="1" applyAlignment="1">
      <alignment vertical="center" wrapText="1"/>
    </xf>
    <xf numFmtId="0" fontId="2" fillId="0" borderId="47" xfId="0" applyFont="1" applyBorder="1" applyAlignment="1">
      <alignment vertical="center" wrapText="1"/>
    </xf>
    <xf numFmtId="0" fontId="11" fillId="13" borderId="25" xfId="12" applyFont="1" applyFill="1" applyBorder="1" applyAlignment="1">
      <alignment vertical="center" wrapText="1"/>
    </xf>
    <xf numFmtId="0" fontId="3" fillId="0" borderId="3" xfId="0" applyFont="1" applyBorder="1" applyAlignment="1">
      <alignment vertical="center" wrapText="1"/>
    </xf>
    <xf numFmtId="0" fontId="2" fillId="0" borderId="1" xfId="4" applyFill="1" applyBorder="1" applyAlignment="1">
      <alignment horizontal="left" wrapText="1"/>
    </xf>
    <xf numFmtId="0" fontId="3" fillId="3" borderId="3" xfId="0" applyFont="1" applyFill="1" applyBorder="1" applyAlignment="1">
      <alignment horizontal="left" wrapText="1"/>
    </xf>
    <xf numFmtId="0" fontId="26" fillId="0" borderId="3" xfId="0" applyFont="1" applyBorder="1" applyAlignment="1">
      <alignment vertical="center" wrapText="1"/>
    </xf>
    <xf numFmtId="0" fontId="25" fillId="12" borderId="23" xfId="12" applyFont="1" applyFill="1" applyBorder="1" applyAlignment="1">
      <alignment vertical="center" wrapText="1"/>
    </xf>
    <xf numFmtId="0" fontId="2" fillId="0" borderId="1" xfId="0" applyFont="1" applyBorder="1" applyAlignment="1">
      <alignment wrapText="1"/>
    </xf>
    <xf numFmtId="0" fontId="3" fillId="0" borderId="1" xfId="0" applyFont="1" applyBorder="1" applyAlignment="1">
      <alignment horizontal="left" vertical="center" wrapText="1"/>
    </xf>
    <xf numFmtId="0" fontId="0" fillId="0" borderId="1" xfId="0" applyFill="1" applyBorder="1" applyAlignment="1">
      <alignment wrapText="1"/>
    </xf>
    <xf numFmtId="0" fontId="0" fillId="0" borderId="3" xfId="0" applyBorder="1" applyAlignment="1">
      <alignment wrapText="1"/>
    </xf>
    <xf numFmtId="0" fontId="26" fillId="0" borderId="1" xfId="0" applyFont="1" applyBorder="1" applyAlignment="1">
      <alignment wrapText="1"/>
    </xf>
    <xf numFmtId="0" fontId="0" fillId="0" borderId="7" xfId="0" applyBorder="1" applyAlignment="1">
      <alignment wrapText="1"/>
    </xf>
    <xf numFmtId="0" fontId="0" fillId="0" borderId="2" xfId="0" applyBorder="1" applyAlignment="1">
      <alignment wrapText="1"/>
    </xf>
    <xf numFmtId="0" fontId="3" fillId="0" borderId="48" xfId="0" applyFont="1" applyBorder="1" applyAlignment="1">
      <alignment wrapText="1"/>
    </xf>
    <xf numFmtId="0" fontId="2" fillId="0" borderId="1" xfId="4" applyFill="1" applyBorder="1" applyAlignment="1">
      <alignment wrapText="1"/>
    </xf>
    <xf numFmtId="3" fontId="0" fillId="0" borderId="7" xfId="0" applyNumberFormat="1" applyFill="1" applyBorder="1" applyAlignment="1">
      <alignment horizontal="left" wrapText="1"/>
    </xf>
    <xf numFmtId="9" fontId="0" fillId="0" borderId="7" xfId="0" applyNumberFormat="1" applyFill="1" applyBorder="1" applyAlignment="1">
      <alignment horizontal="left" wrapText="1"/>
    </xf>
    <xf numFmtId="14" fontId="0" fillId="0" borderId="1" xfId="0" applyNumberFormat="1" applyBorder="1" applyAlignment="1">
      <alignment wrapText="1"/>
    </xf>
    <xf numFmtId="0" fontId="3" fillId="0" borderId="1" xfId="2" applyNumberFormat="1" applyFont="1" applyFill="1" applyBorder="1" applyAlignment="1" applyProtection="1">
      <alignment horizontal="left" wrapText="1"/>
      <protection locked="0"/>
    </xf>
    <xf numFmtId="0" fontId="3" fillId="0" borderId="1" xfId="0" applyNumberFormat="1" applyFont="1" applyFill="1" applyBorder="1" applyAlignment="1">
      <alignment horizontal="left" wrapText="1"/>
    </xf>
    <xf numFmtId="10" fontId="0" fillId="0" borderId="1" xfId="2" applyNumberFormat="1" applyFont="1" applyBorder="1" applyAlignment="1">
      <alignment horizontal="left" wrapText="1"/>
    </xf>
    <xf numFmtId="0" fontId="0" fillId="0" borderId="1" xfId="0" applyNumberFormat="1" applyBorder="1" applyAlignment="1">
      <alignment horizontal="left" wrapText="1"/>
    </xf>
    <xf numFmtId="9" fontId="0" fillId="0" borderId="3" xfId="2" applyFont="1" applyFill="1" applyBorder="1" applyAlignment="1">
      <alignment horizontal="left" wrapText="1"/>
    </xf>
    <xf numFmtId="3" fontId="2" fillId="0" borderId="1" xfId="3" applyNumberFormat="1" applyBorder="1" applyAlignment="1" applyProtection="1">
      <alignment horizontal="left" wrapText="1"/>
      <protection locked="0"/>
    </xf>
    <xf numFmtId="9" fontId="2" fillId="0" borderId="1" xfId="2" applyFont="1" applyFill="1" applyBorder="1" applyAlignment="1" applyProtection="1">
      <alignment horizontal="left" wrapText="1"/>
      <protection locked="0"/>
    </xf>
    <xf numFmtId="3" fontId="2" fillId="0" borderId="1" xfId="3" applyNumberFormat="1" applyFill="1" applyBorder="1" applyAlignment="1" applyProtection="1">
      <alignment horizontal="left" wrapText="1"/>
      <protection locked="0"/>
    </xf>
    <xf numFmtId="0" fontId="0" fillId="17" borderId="1" xfId="0" applyFill="1" applyBorder="1" applyAlignment="1">
      <alignment horizontal="left" wrapText="1"/>
    </xf>
    <xf numFmtId="9" fontId="0" fillId="3" borderId="1" xfId="2" applyFont="1" applyFill="1" applyBorder="1" applyAlignment="1">
      <alignment horizontal="left" wrapText="1"/>
    </xf>
    <xf numFmtId="3" fontId="3" fillId="0" borderId="1" xfId="3" applyNumberFormat="1" applyFont="1" applyFill="1" applyBorder="1" applyAlignment="1" applyProtection="1">
      <alignment horizontal="left" wrapText="1"/>
      <protection locked="0"/>
    </xf>
    <xf numFmtId="3" fontId="2" fillId="0" borderId="1" xfId="2" applyNumberFormat="1" applyFont="1" applyFill="1" applyBorder="1" applyAlignment="1">
      <alignment horizontal="left" wrapText="1"/>
    </xf>
    <xf numFmtId="0" fontId="0" fillId="3" borderId="1" xfId="2" applyNumberFormat="1" applyFont="1" applyFill="1" applyBorder="1" applyAlignment="1" applyProtection="1">
      <alignment horizontal="left" wrapText="1"/>
      <protection locked="0"/>
    </xf>
    <xf numFmtId="3" fontId="0" fillId="0" borderId="3" xfId="3" applyNumberFormat="1" applyFont="1" applyFill="1" applyBorder="1" applyAlignment="1" applyProtection="1">
      <alignment horizontal="left" wrapText="1"/>
      <protection locked="0"/>
    </xf>
    <xf numFmtId="1" fontId="0" fillId="0" borderId="3" xfId="0" applyNumberFormat="1" applyBorder="1" applyAlignment="1">
      <alignment horizontal="left" wrapText="1"/>
    </xf>
    <xf numFmtId="0" fontId="0" fillId="0" borderId="3" xfId="0" applyBorder="1" applyAlignment="1" applyProtection="1">
      <alignment horizontal="left" wrapText="1"/>
      <protection locked="0"/>
    </xf>
    <xf numFmtId="3" fontId="0" fillId="12" borderId="0" xfId="0" applyNumberFormat="1" applyFill="1" applyAlignment="1">
      <alignment wrapText="1"/>
    </xf>
    <xf numFmtId="9" fontId="0" fillId="12" borderId="0" xfId="2" applyFont="1" applyFill="1" applyAlignment="1">
      <alignment wrapText="1"/>
    </xf>
    <xf numFmtId="9" fontId="0" fillId="0" borderId="1" xfId="2" applyNumberFormat="1" applyFont="1" applyBorder="1" applyAlignment="1">
      <alignment horizontal="left" wrapText="1"/>
    </xf>
    <xf numFmtId="3" fontId="2" fillId="0" borderId="1" xfId="0" applyNumberFormat="1" applyFont="1" applyBorder="1" applyAlignment="1">
      <alignment horizontal="left" wrapText="1"/>
    </xf>
    <xf numFmtId="3" fontId="2" fillId="0" borderId="1" xfId="1" applyNumberFormat="1" applyFont="1" applyBorder="1" applyAlignment="1" applyProtection="1">
      <alignment horizontal="left" wrapText="1"/>
      <protection locked="0"/>
    </xf>
    <xf numFmtId="0" fontId="0" fillId="3" borderId="0" xfId="0" applyFill="1"/>
    <xf numFmtId="0" fontId="1" fillId="3" borderId="0" xfId="0" applyFont="1" applyFill="1"/>
    <xf numFmtId="0" fontId="16" fillId="3" borderId="0" xfId="0" applyFont="1" applyFill="1"/>
    <xf numFmtId="0" fontId="1" fillId="3" borderId="0" xfId="0" applyFont="1" applyFill="1" applyBorder="1"/>
    <xf numFmtId="0" fontId="0" fillId="3" borderId="49" xfId="0" applyFill="1" applyBorder="1" applyAlignment="1">
      <alignment vertical="top" wrapText="1"/>
    </xf>
    <xf numFmtId="0" fontId="0" fillId="3" borderId="49" xfId="0" applyFill="1" applyBorder="1"/>
    <xf numFmtId="0" fontId="0" fillId="3" borderId="49" xfId="0" applyFill="1" applyBorder="1" applyAlignment="1">
      <alignment vertical="top"/>
    </xf>
    <xf numFmtId="165" fontId="8" fillId="3" borderId="0" xfId="1" applyNumberFormat="1" applyFont="1" applyFill="1" applyAlignment="1">
      <alignment wrapText="1"/>
    </xf>
    <xf numFmtId="14" fontId="0" fillId="3" borderId="49" xfId="0" applyNumberFormat="1" applyFill="1" applyBorder="1"/>
    <xf numFmtId="9" fontId="11" fillId="14" borderId="27" xfId="10" applyNumberFormat="1" applyFont="1" applyFill="1" applyBorder="1" applyAlignment="1">
      <alignment horizontal="center" vertical="center" wrapText="1"/>
    </xf>
    <xf numFmtId="9" fontId="11" fillId="14" borderId="20" xfId="10" applyNumberFormat="1" applyFont="1" applyFill="1" applyBorder="1" applyAlignment="1">
      <alignment horizontal="center" vertical="center" wrapText="1"/>
    </xf>
    <xf numFmtId="0" fontId="11" fillId="12" borderId="28" xfId="10" applyFont="1" applyFill="1" applyBorder="1" applyAlignment="1">
      <alignment horizontal="center" vertical="center" wrapText="1"/>
    </xf>
    <xf numFmtId="0" fontId="11" fillId="12" borderId="29" xfId="10" applyFont="1" applyFill="1" applyBorder="1" applyAlignment="1">
      <alignment horizontal="center" vertical="center" wrapText="1"/>
    </xf>
    <xf numFmtId="0" fontId="11" fillId="12" borderId="27" xfId="10" applyFont="1" applyFill="1" applyBorder="1" applyAlignment="1">
      <alignment horizontal="center" vertical="center" wrapText="1"/>
    </xf>
    <xf numFmtId="0" fontId="13" fillId="12" borderId="31" xfId="8" applyFont="1" applyFill="1" applyBorder="1" applyAlignment="1">
      <alignment horizontal="center" vertical="center" wrapText="1"/>
    </xf>
    <xf numFmtId="0" fontId="13" fillId="12" borderId="17" xfId="8" applyFont="1" applyFill="1" applyBorder="1" applyAlignment="1">
      <alignment horizontal="center" vertical="center" wrapText="1"/>
    </xf>
    <xf numFmtId="0" fontId="12" fillId="16" borderId="42" xfId="8" applyFont="1" applyFill="1" applyBorder="1" applyAlignment="1">
      <alignment horizontal="center" vertical="center" wrapText="1"/>
    </xf>
    <xf numFmtId="0" fontId="12" fillId="16" borderId="43" xfId="8" applyFont="1" applyFill="1" applyBorder="1" applyAlignment="1">
      <alignment horizontal="center" vertical="center" wrapText="1"/>
    </xf>
    <xf numFmtId="0" fontId="13" fillId="12" borderId="32" xfId="8" applyFont="1" applyFill="1" applyBorder="1" applyAlignment="1">
      <alignment horizontal="center" vertical="center" wrapText="1"/>
    </xf>
    <xf numFmtId="0" fontId="13" fillId="12" borderId="34" xfId="8" applyFont="1" applyFill="1" applyBorder="1" applyAlignment="1">
      <alignment horizontal="center" vertical="center" wrapText="1"/>
    </xf>
    <xf numFmtId="0" fontId="11" fillId="12" borderId="30" xfId="8" applyFont="1" applyFill="1" applyBorder="1" applyAlignment="1">
      <alignment horizontal="center" vertical="center" wrapText="1"/>
    </xf>
    <xf numFmtId="0" fontId="11" fillId="12" borderId="33" xfId="8" applyFont="1" applyFill="1" applyBorder="1" applyAlignment="1">
      <alignment horizontal="center" vertical="center" wrapText="1"/>
    </xf>
    <xf numFmtId="0" fontId="10" fillId="3" borderId="0" xfId="0" applyFont="1" applyFill="1" applyAlignment="1">
      <alignment horizontal="left" wrapText="1"/>
    </xf>
    <xf numFmtId="0" fontId="9" fillId="3" borderId="0" xfId="0" applyFont="1" applyFill="1" applyAlignment="1">
      <alignment horizontal="left" vertical="center" wrapText="1"/>
    </xf>
    <xf numFmtId="0" fontId="7" fillId="13" borderId="9" xfId="0" applyFont="1" applyFill="1" applyBorder="1" applyAlignment="1">
      <alignment horizontal="left" wrapText="1"/>
    </xf>
    <xf numFmtId="0" fontId="13" fillId="15" borderId="4" xfId="6" applyFont="1" applyFill="1" applyBorder="1" applyAlignment="1">
      <alignment horizontal="left" vertical="center" wrapText="1"/>
    </xf>
    <xf numFmtId="0" fontId="13" fillId="15" borderId="5" xfId="6" applyFont="1" applyFill="1" applyBorder="1" applyAlignment="1">
      <alignment horizontal="left" vertical="center" wrapText="1"/>
    </xf>
    <xf numFmtId="0" fontId="15" fillId="3" borderId="0" xfId="5" applyFont="1" applyFill="1" applyBorder="1" applyAlignment="1">
      <alignment horizontal="left" wrapText="1"/>
    </xf>
    <xf numFmtId="0" fontId="11" fillId="15" borderId="5" xfId="6" applyFont="1" applyFill="1" applyBorder="1" applyAlignment="1">
      <alignment horizontal="left" vertical="center" wrapText="1"/>
    </xf>
    <xf numFmtId="0" fontId="8" fillId="3" borderId="13" xfId="13" applyFont="1" applyFill="1" applyBorder="1" applyAlignment="1">
      <alignment horizontal="left" vertical="center" wrapText="1"/>
    </xf>
    <xf numFmtId="0" fontId="11" fillId="15" borderId="14" xfId="14" applyFont="1" applyFill="1" applyBorder="1" applyAlignment="1">
      <alignment horizontal="left" vertical="center" wrapText="1"/>
    </xf>
    <xf numFmtId="0" fontId="11" fillId="15" borderId="16" xfId="14" applyFont="1" applyFill="1" applyBorder="1" applyAlignment="1">
      <alignment horizontal="left" vertical="center" wrapText="1"/>
    </xf>
    <xf numFmtId="0" fontId="15" fillId="3" borderId="22" xfId="10" applyFont="1" applyFill="1" applyBorder="1" applyAlignment="1">
      <alignment horizontal="left" wrapText="1"/>
    </xf>
    <xf numFmtId="0" fontId="6" fillId="12" borderId="17" xfId="12" applyFont="1" applyFill="1" applyBorder="1" applyAlignment="1">
      <alignment horizontal="center" vertical="center" wrapText="1"/>
    </xf>
    <xf numFmtId="3" fontId="23" fillId="12" borderId="50" xfId="12" applyNumberFormat="1" applyFont="1" applyFill="1" applyBorder="1" applyAlignment="1">
      <alignment horizontal="center" vertical="center" wrapText="1"/>
    </xf>
    <xf numFmtId="0" fontId="25" fillId="12" borderId="26" xfId="12" applyFont="1" applyFill="1" applyBorder="1" applyAlignment="1">
      <alignment horizontal="center" vertical="center" wrapText="1"/>
    </xf>
    <xf numFmtId="0" fontId="25" fillId="12" borderId="52" xfId="12" applyFont="1" applyFill="1" applyBorder="1" applyAlignment="1">
      <alignment horizontal="center" vertical="center" wrapText="1"/>
    </xf>
    <xf numFmtId="0" fontId="25" fillId="12" borderId="51" xfId="12" applyFont="1" applyFill="1" applyBorder="1" applyAlignment="1">
      <alignment horizontal="center" vertical="center" wrapText="1"/>
    </xf>
  </cellXfs>
  <cellStyles count="15">
    <cellStyle name="20% - Accent3" xfId="11" builtinId="38"/>
    <cellStyle name="40% - Accent6" xfId="13" builtinId="51"/>
    <cellStyle name="60% - Accent1" xfId="9" builtinId="32"/>
    <cellStyle name="60% - Accent3" xfId="12" builtinId="40"/>
    <cellStyle name="60% - Accent6" xfId="14" builtinId="52"/>
    <cellStyle name="Accent1" xfId="8" builtinId="29"/>
    <cellStyle name="Accent3" xfId="10" builtinId="37"/>
    <cellStyle name="Comma" xfId="1" builtinId="3"/>
    <cellStyle name="Currency" xfId="3" builtinId="4"/>
    <cellStyle name="Input" xfId="6" builtinId="20"/>
    <cellStyle name="Normal" xfId="0" builtinId="0"/>
    <cellStyle name="Note" xfId="4" builtinId="10"/>
    <cellStyle name="Percent" xfId="2" builtinId="5"/>
    <cellStyle name="Title" xfId="5" builtinId="15"/>
    <cellStyle name="Total" xfId="7" builtinId="25"/>
  </cellStyles>
  <dxfs count="0"/>
  <tableStyles count="0" defaultTableStyle="TableStyleMedium2" defaultPivotStyle="PivotStyleLight16"/>
  <colors>
    <mruColors>
      <color rgb="FF003D5C"/>
      <color rgb="FFABBEC9"/>
      <color rgb="FFFAA01E"/>
      <color rgb="FF577E94"/>
      <color rgb="FF00B4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285751</xdr:colOff>
      <xdr:row>1</xdr:row>
      <xdr:rowOff>367395</xdr:rowOff>
    </xdr:from>
    <xdr:to>
      <xdr:col>23</xdr:col>
      <xdr:colOff>365125</xdr:colOff>
      <xdr:row>4</xdr:row>
      <xdr:rowOff>571501</xdr:rowOff>
    </xdr:to>
    <xdr:sp macro="" textlink="">
      <xdr:nvSpPr>
        <xdr:cNvPr id="2" name="TextBox 1">
          <a:extLst>
            <a:ext uri="{FF2B5EF4-FFF2-40B4-BE49-F238E27FC236}">
              <a16:creationId xmlns:a16="http://schemas.microsoft.com/office/drawing/2014/main" id="{72FF7143-DA8C-469D-8505-725E48BABFAE}"/>
            </a:ext>
          </a:extLst>
        </xdr:cNvPr>
        <xdr:cNvSpPr txBox="1"/>
      </xdr:nvSpPr>
      <xdr:spPr>
        <a:xfrm>
          <a:off x="23183851" y="3389995"/>
          <a:ext cx="3076574" cy="2147206"/>
        </a:xfrm>
        <a:prstGeom prst="rect">
          <a:avLst/>
        </a:prstGeom>
        <a:solidFill>
          <a:schemeClr val="accent3">
            <a:lumMod val="20000"/>
            <a:lumOff val="80000"/>
          </a:schemeClr>
        </a:solidFill>
        <a:ln w="9525" cmpd="sng">
          <a:solidFill>
            <a:srgbClr val="ABBEC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t>Methodology</a:t>
          </a:r>
        </a:p>
        <a:p>
          <a:endParaRPr lang="nb-NO" sz="1100" baseline="0"/>
        </a:p>
        <a:p>
          <a:r>
            <a:rPr lang="nb-NO" sz="1100" baseline="0">
              <a:solidFill>
                <a:schemeClr val="dk1"/>
              </a:solidFill>
              <a:effectLst/>
              <a:latin typeface="+mn-lt"/>
              <a:ea typeface="+mn-ea"/>
              <a:cs typeface="+mn-cs"/>
            </a:rPr>
            <a:t>The methodology follows the recommendations set out in the </a:t>
          </a:r>
          <a:r>
            <a:rPr lang="nb-NO" sz="1100" b="0" i="0">
              <a:solidFill>
                <a:schemeClr val="dk1"/>
              </a:solidFill>
              <a:effectLst/>
              <a:latin typeface="+mn-lt"/>
              <a:ea typeface="+mn-ea"/>
              <a:cs typeface="+mn-cs"/>
            </a:rPr>
            <a:t>Nordic Public Sector Issuers (NPSI)</a:t>
          </a:r>
          <a:r>
            <a:rPr lang="nb-NO" sz="1100" b="0" i="0" baseline="0">
              <a:solidFill>
                <a:schemeClr val="dk1"/>
              </a:solidFill>
              <a:effectLst/>
              <a:latin typeface="+mn-lt"/>
              <a:ea typeface="+mn-ea"/>
              <a:cs typeface="+mn-cs"/>
            </a:rPr>
            <a:t> </a:t>
          </a:r>
          <a:r>
            <a:rPr lang="nb-NO" sz="1100" b="0" i="0">
              <a:solidFill>
                <a:schemeClr val="dk1"/>
              </a:solidFill>
              <a:effectLst/>
              <a:latin typeface="+mn-lt"/>
              <a:ea typeface="+mn-ea"/>
              <a:cs typeface="+mn-cs"/>
            </a:rPr>
            <a:t>“Position Paper on Green Bonds Impact Reporting" (February 2020)</a:t>
          </a:r>
          <a:r>
            <a:rPr lang="nb-NO" sz="1100">
              <a:solidFill>
                <a:schemeClr val="dk1"/>
              </a:solidFill>
              <a:effectLst/>
              <a:latin typeface="+mn-lt"/>
              <a:ea typeface="+mn-ea"/>
              <a:cs typeface="+mn-cs"/>
            </a:rPr>
            <a:t>, to</a:t>
          </a:r>
          <a:r>
            <a:rPr lang="nb-NO" sz="1100" baseline="0">
              <a:solidFill>
                <a:schemeClr val="dk1"/>
              </a:solidFill>
              <a:effectLst/>
              <a:latin typeface="+mn-lt"/>
              <a:ea typeface="+mn-ea"/>
              <a:cs typeface="+mn-cs"/>
            </a:rPr>
            <a:t> which KBN is a contributor. Please consult the position paper and the full impact report for further details on methodology applied. Both can be found at KBN.com. </a:t>
          </a:r>
          <a:endParaRPr lang="en-GB">
            <a:effectLst/>
          </a:endParaRPr>
        </a:p>
        <a:p>
          <a:br>
            <a:rPr lang="nb-NO"/>
          </a:br>
          <a:endParaRPr lang="nb-NO" sz="1100"/>
        </a:p>
      </xdr:txBody>
    </xdr:sp>
    <xdr:clientData/>
  </xdr:twoCellAnchor>
  <xdr:twoCellAnchor>
    <xdr:from>
      <xdr:col>0</xdr:col>
      <xdr:colOff>685800</xdr:colOff>
      <xdr:row>3</xdr:row>
      <xdr:rowOff>88900</xdr:rowOff>
    </xdr:from>
    <xdr:to>
      <xdr:col>11</xdr:col>
      <xdr:colOff>679452</xdr:colOff>
      <xdr:row>3</xdr:row>
      <xdr:rowOff>878114</xdr:rowOff>
    </xdr:to>
    <xdr:sp macro="" textlink="">
      <xdr:nvSpPr>
        <xdr:cNvPr id="6" name="TextBox 5">
          <a:extLst>
            <a:ext uri="{FF2B5EF4-FFF2-40B4-BE49-F238E27FC236}">
              <a16:creationId xmlns:a16="http://schemas.microsoft.com/office/drawing/2014/main" id="{A4C57B63-1181-4477-A4EE-1C818675EBA6}"/>
            </a:ext>
          </a:extLst>
        </xdr:cNvPr>
        <xdr:cNvSpPr txBox="1"/>
      </xdr:nvSpPr>
      <xdr:spPr>
        <a:xfrm>
          <a:off x="685800" y="4140200"/>
          <a:ext cx="14344652" cy="78921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nb-NO" sz="1400" b="0">
              <a:solidFill>
                <a:schemeClr val="dk1"/>
              </a:solidFill>
              <a:effectLst/>
              <a:latin typeface="+mn-lt"/>
              <a:ea typeface="+mn-ea"/>
              <a:cs typeface="+mn-cs"/>
            </a:rPr>
            <a:t>This</a:t>
          </a:r>
          <a:r>
            <a:rPr lang="nb-NO" sz="1400" b="0" baseline="0">
              <a:solidFill>
                <a:schemeClr val="dk1"/>
              </a:solidFill>
              <a:effectLst/>
              <a:latin typeface="+mn-lt"/>
              <a:ea typeface="+mn-ea"/>
              <a:cs typeface="+mn-cs"/>
            </a:rPr>
            <a:t> spreadsheet contains all of KBN's outstanding green loan portfolio. Each tab contains the projects within one category, and this tab summarizes the data. </a:t>
          </a:r>
          <a:endParaRPr lang="nb-NO" sz="1400" b="0">
            <a:effectLst/>
          </a:endParaRPr>
        </a:p>
        <a:p>
          <a:endParaRPr lang="nb-NO" sz="1100"/>
        </a:p>
      </xdr:txBody>
    </xdr:sp>
    <xdr:clientData/>
  </xdr:twoCellAnchor>
  <xdr:twoCellAnchor editAs="oneCell">
    <xdr:from>
      <xdr:col>1</xdr:col>
      <xdr:colOff>146049</xdr:colOff>
      <xdr:row>0</xdr:row>
      <xdr:rowOff>0</xdr:rowOff>
    </xdr:from>
    <xdr:to>
      <xdr:col>4</xdr:col>
      <xdr:colOff>15875</xdr:colOff>
      <xdr:row>0</xdr:row>
      <xdr:rowOff>2284468</xdr:rowOff>
    </xdr:to>
    <xdr:pic>
      <xdr:nvPicPr>
        <xdr:cNvPr id="8" name="Picture 7">
          <a:extLst>
            <a:ext uri="{FF2B5EF4-FFF2-40B4-BE49-F238E27FC236}">
              <a16:creationId xmlns:a16="http://schemas.microsoft.com/office/drawing/2014/main" id="{0020D9E9-5274-400B-AAE4-F2F4AADAE9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08049" y="0"/>
          <a:ext cx="5156201" cy="2284468"/>
        </a:xfrm>
        <a:prstGeom prst="rect">
          <a:avLst/>
        </a:prstGeom>
      </xdr:spPr>
    </xdr:pic>
    <xdr:clientData/>
  </xdr:twoCellAnchor>
  <xdr:twoCellAnchor>
    <xdr:from>
      <xdr:col>19</xdr:col>
      <xdr:colOff>301626</xdr:colOff>
      <xdr:row>5</xdr:row>
      <xdr:rowOff>396875</xdr:rowOff>
    </xdr:from>
    <xdr:to>
      <xdr:col>23</xdr:col>
      <xdr:colOff>396876</xdr:colOff>
      <xdr:row>8</xdr:row>
      <xdr:rowOff>508000</xdr:rowOff>
    </xdr:to>
    <xdr:sp macro="" textlink="">
      <xdr:nvSpPr>
        <xdr:cNvPr id="3" name="TextBox 2">
          <a:extLst>
            <a:ext uri="{FF2B5EF4-FFF2-40B4-BE49-F238E27FC236}">
              <a16:creationId xmlns:a16="http://schemas.microsoft.com/office/drawing/2014/main" id="{05384B26-7DCF-46A3-B11D-D6EC367BE623}"/>
            </a:ext>
          </a:extLst>
        </xdr:cNvPr>
        <xdr:cNvSpPr txBox="1"/>
      </xdr:nvSpPr>
      <xdr:spPr>
        <a:xfrm>
          <a:off x="23701376" y="5572125"/>
          <a:ext cx="3143250" cy="22860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2022</a:t>
          </a:r>
          <a:r>
            <a:rPr lang="en-GB" sz="1100" b="1" baseline="0"/>
            <a:t> corrections</a:t>
          </a:r>
        </a:p>
        <a:p>
          <a:endParaRPr lang="en-GB" sz="1100" baseline="0"/>
        </a:p>
        <a:p>
          <a:r>
            <a:rPr lang="en-GB" sz="1100" baseline="0"/>
            <a:t>After discovering errors in this spreadsheet, some corrections have been made. </a:t>
          </a:r>
        </a:p>
        <a:p>
          <a:endParaRPr lang="en-GB" sz="1100"/>
        </a:p>
        <a:p>
          <a:r>
            <a:rPr lang="en-GB" sz="1100"/>
            <a:t>See the final tab of this</a:t>
          </a:r>
          <a:r>
            <a:rPr lang="en-GB" sz="1100" baseline="0"/>
            <a:t> file for an overview of these. </a:t>
          </a:r>
        </a:p>
        <a:p>
          <a:endParaRPr lang="en-GB" sz="1100" baseline="0"/>
        </a:p>
        <a:p>
          <a:r>
            <a:rPr lang="en-GB" sz="1100" baseline="0"/>
            <a:t>We apologise. </a:t>
          </a:r>
          <a:endParaRPr lang="en-GB" sz="1100"/>
        </a:p>
      </xdr:txBody>
    </xdr:sp>
    <xdr:clientData/>
  </xdr:twoCellAnchor>
</xdr:wsDr>
</file>

<file path=xl/persons/person.xml><?xml version="1.0" encoding="utf-8"?>
<personList xmlns="http://schemas.microsoft.com/office/spreadsheetml/2018/threadedcomments" xmlns:x="http://schemas.openxmlformats.org/spreadsheetml/2006/main">
  <person displayName="Borghild Storaas" id="{EB0C154A-C398-4E7B-B09F-C6035738BABC}" userId="S::bst@kommunalbanken.no::a06acd9b-762e-49d3-a12c-2f6afabdf6e7" providerId="AD"/>
  <person displayName="Miriam Bugge Anderssen" id="{26CA5301-4877-42D1-9A7B-9EF7110BB7E9}" userId="S::mba@kommunalbanken.no::b718b1a9-21b0-4c8d-b308-29f683dece8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IBM Plex Sans"/>
        <a:ea typeface=""/>
        <a:cs typeface=""/>
      </a:majorFont>
      <a:minorFont>
        <a:latin typeface="IBM Plex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7" dT="2020-03-12T10:54:39.53" personId="{26CA5301-4877-42D1-9A7B-9EF7110BB7E9}" id="{E5A70929-B176-421A-9EBE-3E0C4EDC9DFA}">
    <text>For electric cars, impact is calculated as the difference in emissions between a diesel car and an electric car. See last tab for assumptions</text>
  </threadedComment>
  <threadedComment ref="K9" dT="2021-02-24T16:23:30.08" personId="{EB0C154A-C398-4E7B-B09F-C6035738BABC}" id="{96024862-2D42-4394-9825-07F6A8624564}">
    <text>For electric cars, impact is calculated as the difference in emissions between a diesel car and an electric car. See last tab for assumptions.</text>
  </threadedComment>
  <threadedComment ref="K12" dT="2021-02-24T16:23:37.39" personId="{EB0C154A-C398-4E7B-B09F-C6035738BABC}" id="{279C59B8-B8E9-4B82-81A2-B8887149D23A}">
    <text>For electric cars, impact is calculated as the difference in emissions between a diesel car and an electric car. See last tab for assumptions.</text>
  </threadedComment>
  <threadedComment ref="K21" dT="2021-02-24T16:23:44.37" personId="{EB0C154A-C398-4E7B-B09F-C6035738BABC}" id="{25A999CE-3329-40FD-9ECE-81F92399EE98}">
    <text>For electric cars, impact is calculated as the difference in emissions between a diesel car and an electric car. See last tab for assumptions.</text>
  </threadedComment>
  <threadedComment ref="K24" dT="2021-02-24T16:23:51.25" personId="{EB0C154A-C398-4E7B-B09F-C6035738BABC}" id="{DC7069BE-A5B8-4D6A-9E57-C4CEA2DD3FC0}">
    <text>For electric cars, impact is calculated as the difference in emissions between a diesel car and an electric car. See last tab for assumptions.</text>
  </threadedComment>
  <threadedComment ref="K29" dT="2021-02-24T16:24:11.95" personId="{EB0C154A-C398-4E7B-B09F-C6035738BABC}" id="{99CD57DF-8E86-4A37-8954-3DD6B1E1186D}">
    <text>For electric cars, impact is calculated as the difference in emissions between a diesel car and an electric car. See last tab for assumptions.</text>
  </threadedComment>
  <threadedComment ref="K32" dT="2021-02-24T16:24:19.52" personId="{EB0C154A-C398-4E7B-B09F-C6035738BABC}" id="{B5C1A497-E1E0-4499-9993-63DD3CC50319}">
    <text>For electric cars, impact is calculated as the difference in emissions between a diesel car and an electric car. See last tab for assumptions.</text>
  </threadedComment>
  <threadedComment ref="K33" dT="2021-02-24T16:24:34.93" personId="{EB0C154A-C398-4E7B-B09F-C6035738BABC}" id="{12540D64-E20C-40EF-B50B-9B5E1CED6C77}">
    <text>For electric cars, impact is calculated as the difference in emissions between a diesel car and an electric car. See last tab for assumptions.</text>
  </threadedComment>
  <threadedComment ref="K34" dT="2021-02-24T16:24:31.12" personId="{EB0C154A-C398-4E7B-B09F-C6035738BABC}" id="{04A60087-0359-40C4-9DEE-EFBF91796B84}">
    <text>For electric cars, impact is calculated as the difference in emissions between a diesel car and an electric car. See last tab for assumptions.</text>
  </threadedComment>
  <threadedComment ref="K35" dT="2021-02-24T16:24:27.35" personId="{EB0C154A-C398-4E7B-B09F-C6035738BABC}" id="{873FC436-90C6-479A-80C6-DE1AE8371FE2}">
    <text>For electric cars, impact is calculated as the difference in emissions between a diesel car and an electric car. See last tab for assumptions.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H35" dT="2020-01-27T18:49:20.86" personId="{EB0C154A-C398-4E7B-B09F-C6035738BABC}" id="{49A1BE06-F9B5-4820-8AEA-B57594B0F3EE}">
    <text>Over akseptert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EC398-15BE-4010-BC6B-F8982CD5136E}">
  <dimension ref="B1:T26"/>
  <sheetViews>
    <sheetView tabSelected="1" zoomScale="60" zoomScaleNormal="60" workbookViewId="0">
      <selection activeCell="F1" sqref="F1"/>
    </sheetView>
  </sheetViews>
  <sheetFormatPr defaultColWidth="8.88671875" defaultRowHeight="15.75" x14ac:dyDescent="0.25"/>
  <cols>
    <col min="1" max="1" width="8.88671875" style="61"/>
    <col min="2" max="2" width="17.5546875" style="61" customWidth="1"/>
    <col min="3" max="3" width="13.33203125" style="61" customWidth="1"/>
    <col min="4" max="4" width="30.77734375" style="61" customWidth="1"/>
    <col min="5" max="5" width="11.33203125" style="61" customWidth="1"/>
    <col min="6" max="6" width="11.6640625" style="61" customWidth="1"/>
    <col min="7" max="7" width="16.88671875" style="61" customWidth="1"/>
    <col min="8" max="8" width="17.21875" style="61" customWidth="1"/>
    <col min="9" max="9" width="11.33203125" style="61" customWidth="1"/>
    <col min="10" max="10" width="11.88671875" style="61" customWidth="1"/>
    <col min="11" max="11" width="20.109375" style="61" customWidth="1"/>
    <col min="12" max="12" width="15.88671875" style="61" customWidth="1"/>
    <col min="13" max="13" width="1.77734375" style="61" customWidth="1"/>
    <col min="14" max="14" width="5.44140625" style="61" customWidth="1"/>
    <col min="15" max="15" width="19.6640625" style="61" customWidth="1"/>
    <col min="16" max="16" width="18.21875" style="61" customWidth="1"/>
    <col min="17" max="17" width="18.5546875" style="61" customWidth="1"/>
    <col min="18" max="19" width="11.21875" style="61" customWidth="1"/>
    <col min="20" max="16384" width="8.88671875" style="61"/>
  </cols>
  <sheetData>
    <row r="1" spans="2:20" ht="196.5" customHeight="1" x14ac:dyDescent="0.25"/>
    <row r="2" spans="2:20" ht="30" customHeight="1" x14ac:dyDescent="0.5">
      <c r="B2" s="264" t="s">
        <v>128</v>
      </c>
      <c r="C2" s="264"/>
      <c r="D2" s="264"/>
      <c r="E2" s="264"/>
      <c r="F2" s="264"/>
      <c r="G2" s="264"/>
      <c r="H2" s="264"/>
      <c r="I2" s="264"/>
      <c r="J2" s="264"/>
      <c r="K2" s="264"/>
      <c r="L2" s="264"/>
      <c r="M2" s="124"/>
      <c r="O2" s="78" t="s">
        <v>134</v>
      </c>
      <c r="P2" s="80"/>
      <c r="Q2" s="80"/>
    </row>
    <row r="3" spans="2:20" ht="51" customHeight="1" x14ac:dyDescent="0.25">
      <c r="B3" s="265" t="s">
        <v>836</v>
      </c>
      <c r="C3" s="265"/>
      <c r="D3" s="265"/>
      <c r="E3" s="265"/>
      <c r="F3" s="265"/>
      <c r="G3" s="265"/>
      <c r="H3" s="265"/>
      <c r="I3" s="265"/>
      <c r="J3" s="265"/>
      <c r="K3" s="265"/>
      <c r="L3" s="265"/>
      <c r="M3" s="125"/>
      <c r="O3" s="62" t="s">
        <v>135</v>
      </c>
      <c r="P3" s="63">
        <f>Buildings!H1+'Renewable energy'!H1+Transportation!H1+'Waste and circular economy'!H1+'Water and wastewater treatment'!H1+'Land use and area projects'!H1+'Climate change adaptation'!H1</f>
        <v>26112224417.193607</v>
      </c>
      <c r="Q3" s="64" t="s">
        <v>98</v>
      </c>
    </row>
    <row r="4" spans="2:20" ht="72" customHeight="1" x14ac:dyDescent="0.25">
      <c r="I4" s="88"/>
      <c r="L4" s="88"/>
      <c r="M4" s="88"/>
      <c r="O4" s="62" t="s">
        <v>136</v>
      </c>
      <c r="P4" s="63">
        <v>15975561659</v>
      </c>
      <c r="Q4" s="86" t="s">
        <v>98</v>
      </c>
    </row>
    <row r="5" spans="2:20" ht="57" customHeight="1" x14ac:dyDescent="0.25">
      <c r="N5" s="88"/>
      <c r="O5" s="89"/>
      <c r="P5" s="90"/>
      <c r="Q5" s="79"/>
    </row>
    <row r="6" spans="2:20" ht="43.9" customHeight="1" x14ac:dyDescent="0.25">
      <c r="B6" s="92" t="s">
        <v>129</v>
      </c>
      <c r="C6" s="93"/>
      <c r="D6" s="93"/>
      <c r="E6" s="266"/>
      <c r="F6" s="266"/>
      <c r="G6" s="81"/>
      <c r="H6" s="81"/>
      <c r="I6" s="81"/>
      <c r="J6" s="81"/>
      <c r="K6" s="82"/>
      <c r="L6" s="81"/>
      <c r="M6" s="81"/>
      <c r="O6" s="85" t="s">
        <v>137</v>
      </c>
      <c r="P6" s="87" t="s">
        <v>83</v>
      </c>
      <c r="Q6" s="272" t="s">
        <v>138</v>
      </c>
      <c r="R6" s="273"/>
      <c r="S6" s="126"/>
    </row>
    <row r="7" spans="2:20" ht="63.75" customHeight="1" x14ac:dyDescent="0.25">
      <c r="B7" s="91"/>
      <c r="C7" s="81"/>
      <c r="D7" s="95" t="s">
        <v>131</v>
      </c>
      <c r="E7" s="270">
        <v>0.315</v>
      </c>
      <c r="F7" s="270"/>
      <c r="G7" s="94" t="s">
        <v>132</v>
      </c>
      <c r="H7" s="81"/>
      <c r="I7" s="267" t="s">
        <v>133</v>
      </c>
      <c r="J7" s="268"/>
      <c r="K7" s="123">
        <v>15975561659</v>
      </c>
      <c r="L7" s="94" t="s">
        <v>98</v>
      </c>
      <c r="M7" s="99"/>
      <c r="O7" s="179" t="s">
        <v>139</v>
      </c>
      <c r="P7" s="179">
        <v>0.315</v>
      </c>
      <c r="Q7" s="271" t="s">
        <v>140</v>
      </c>
      <c r="R7" s="271"/>
      <c r="S7" s="108"/>
    </row>
    <row r="8" spans="2:20" ht="63.75" customHeight="1" x14ac:dyDescent="0.25">
      <c r="B8" s="181" t="s">
        <v>130</v>
      </c>
      <c r="C8" s="81"/>
      <c r="D8" s="83"/>
      <c r="E8" s="84"/>
      <c r="F8" s="84"/>
      <c r="G8" s="84"/>
      <c r="H8" s="81"/>
      <c r="I8" s="84"/>
      <c r="J8" s="84"/>
      <c r="K8" s="84"/>
      <c r="L8" s="84"/>
      <c r="M8" s="84"/>
      <c r="O8" s="179" t="s">
        <v>141</v>
      </c>
      <c r="P8" s="179">
        <v>0.128</v>
      </c>
      <c r="Q8" s="271" t="s">
        <v>84</v>
      </c>
      <c r="R8" s="271"/>
      <c r="S8" s="108"/>
    </row>
    <row r="9" spans="2:20" ht="72" customHeight="1" thickBot="1" x14ac:dyDescent="0.45">
      <c r="B9" s="269" t="s">
        <v>880</v>
      </c>
      <c r="C9" s="269"/>
      <c r="D9" s="269"/>
      <c r="O9" s="179" t="s">
        <v>142</v>
      </c>
      <c r="P9" s="179">
        <v>4.7E-2</v>
      </c>
      <c r="Q9" s="271" t="s">
        <v>84</v>
      </c>
      <c r="R9" s="271"/>
      <c r="S9" s="108"/>
    </row>
    <row r="10" spans="2:20" ht="45.75" customHeight="1" x14ac:dyDescent="0.25">
      <c r="B10" s="262" t="s">
        <v>143</v>
      </c>
      <c r="C10" s="256" t="s">
        <v>152</v>
      </c>
      <c r="D10" s="256" t="s">
        <v>153</v>
      </c>
      <c r="E10" s="256" t="s">
        <v>154</v>
      </c>
      <c r="F10" s="256" t="s">
        <v>155</v>
      </c>
      <c r="G10" s="256" t="s">
        <v>156</v>
      </c>
      <c r="H10" s="256" t="s">
        <v>157</v>
      </c>
      <c r="I10" s="256" t="s">
        <v>158</v>
      </c>
      <c r="J10" s="256"/>
      <c r="K10" s="260" t="s">
        <v>159</v>
      </c>
      <c r="L10" s="258" t="s">
        <v>160</v>
      </c>
      <c r="M10" s="97"/>
    </row>
    <row r="11" spans="2:20" ht="45.75" customHeight="1" x14ac:dyDescent="0.25">
      <c r="B11" s="263"/>
      <c r="C11" s="257"/>
      <c r="D11" s="257"/>
      <c r="E11" s="257"/>
      <c r="F11" s="257"/>
      <c r="G11" s="257"/>
      <c r="H11" s="257"/>
      <c r="I11" s="257"/>
      <c r="J11" s="257"/>
      <c r="K11" s="261"/>
      <c r="L11" s="259"/>
      <c r="M11" s="97"/>
    </row>
    <row r="12" spans="2:20" ht="44.25" customHeight="1" x14ac:dyDescent="0.4">
      <c r="B12" s="110" t="s">
        <v>144</v>
      </c>
      <c r="C12" s="65" t="s">
        <v>82</v>
      </c>
      <c r="D12" s="66" t="s">
        <v>163</v>
      </c>
      <c r="E12" s="67">
        <v>125</v>
      </c>
      <c r="F12" s="67">
        <v>18</v>
      </c>
      <c r="G12" s="68">
        <f>Buildings!L1/1000</f>
        <v>6392.6978684281939</v>
      </c>
      <c r="H12" s="169">
        <f>Buildings!M1/1000</f>
        <v>36006.082760122415</v>
      </c>
      <c r="I12" s="69" t="s">
        <v>36</v>
      </c>
      <c r="J12" s="70"/>
      <c r="K12" s="111">
        <f>Buildings!N1</f>
        <v>13355.615897993452</v>
      </c>
      <c r="L12" s="70">
        <f>K12*T13*(K7/P4)</f>
        <v>8171.0183653226322</v>
      </c>
      <c r="M12" s="96"/>
      <c r="O12" s="274" t="s">
        <v>170</v>
      </c>
      <c r="P12" s="274"/>
      <c r="Q12" s="274"/>
      <c r="R12" s="274"/>
      <c r="S12" s="274"/>
      <c r="T12" s="274"/>
    </row>
    <row r="13" spans="2:20" ht="44.25" customHeight="1" x14ac:dyDescent="0.25">
      <c r="B13" s="112" t="s">
        <v>145</v>
      </c>
      <c r="C13" s="71">
        <v>7</v>
      </c>
      <c r="D13" s="72" t="s">
        <v>164</v>
      </c>
      <c r="E13" s="73">
        <v>5</v>
      </c>
      <c r="F13" s="73">
        <v>2</v>
      </c>
      <c r="G13" s="74">
        <f>('Renewable energy'!O1)/1000</f>
        <v>110214.42868902576</v>
      </c>
      <c r="H13" s="74" t="s">
        <v>36</v>
      </c>
      <c r="I13" s="75" t="s">
        <v>36</v>
      </c>
      <c r="J13" s="76"/>
      <c r="K13" s="113">
        <f>'Renewable energy'!P1</f>
        <v>34717.545037043106</v>
      </c>
      <c r="L13" s="76">
        <f>K13*T13*(K7/P4)</f>
        <v>21240.330679112638</v>
      </c>
      <c r="M13" s="96"/>
      <c r="O13" s="253" t="s">
        <v>171</v>
      </c>
      <c r="P13" s="254"/>
      <c r="Q13" s="254"/>
      <c r="R13" s="254"/>
      <c r="S13" s="255"/>
      <c r="T13" s="251">
        <f>P4/P3</f>
        <v>0.61180393534305266</v>
      </c>
    </row>
    <row r="14" spans="2:20" ht="44.25" customHeight="1" x14ac:dyDescent="0.25">
      <c r="B14" s="112" t="s">
        <v>146</v>
      </c>
      <c r="C14" s="71" t="s">
        <v>85</v>
      </c>
      <c r="D14" s="72" t="s">
        <v>165</v>
      </c>
      <c r="E14" s="73">
        <v>38</v>
      </c>
      <c r="F14" s="73">
        <v>11</v>
      </c>
      <c r="G14" s="74" t="s">
        <v>36</v>
      </c>
      <c r="H14" s="74" t="s">
        <v>36</v>
      </c>
      <c r="I14" s="75" t="s">
        <v>36</v>
      </c>
      <c r="J14" s="76"/>
      <c r="K14" s="113">
        <f>Transportation!K1</f>
        <v>1764.3883244563249</v>
      </c>
      <c r="L14" s="76">
        <f>K14*T13*(K7/P4)</f>
        <v>1079.4597203757144</v>
      </c>
      <c r="M14" s="96"/>
      <c r="O14" s="182" t="s">
        <v>172</v>
      </c>
      <c r="P14" s="182" t="s">
        <v>173</v>
      </c>
      <c r="Q14" s="182" t="s">
        <v>174</v>
      </c>
      <c r="R14" s="183" t="s">
        <v>175</v>
      </c>
      <c r="S14" s="184" t="s">
        <v>176</v>
      </c>
      <c r="T14" s="252"/>
    </row>
    <row r="15" spans="2:20" ht="78.75" customHeight="1" x14ac:dyDescent="0.25">
      <c r="B15" s="112" t="s">
        <v>147</v>
      </c>
      <c r="C15" s="71" t="s">
        <v>86</v>
      </c>
      <c r="D15" s="72" t="s">
        <v>166</v>
      </c>
      <c r="E15" s="73">
        <v>32</v>
      </c>
      <c r="F15" s="73">
        <v>2</v>
      </c>
      <c r="G15" s="74">
        <f>'Waste and circular economy'!N1/1000</f>
        <v>166.78799892190679</v>
      </c>
      <c r="H15" s="74" t="s">
        <v>36</v>
      </c>
      <c r="I15" s="75">
        <f>'Waste and circular economy'!L1</f>
        <v>131592.66514421903</v>
      </c>
      <c r="J15" s="77" t="s">
        <v>161</v>
      </c>
      <c r="K15" s="113">
        <f>'Waste and circular economy'!M1</f>
        <v>220.16868206986345</v>
      </c>
      <c r="L15" s="76">
        <f>K15*T13*(K7/P4)</f>
        <v>134.70006612963584</v>
      </c>
      <c r="M15" s="96"/>
      <c r="O15" s="163" t="s">
        <v>95</v>
      </c>
      <c r="P15" s="164" t="s">
        <v>120</v>
      </c>
      <c r="Q15" s="163" t="s">
        <v>177</v>
      </c>
      <c r="R15" s="164" t="s">
        <v>119</v>
      </c>
      <c r="S15" s="168">
        <v>8532.6</v>
      </c>
      <c r="T15" s="165">
        <v>0.23</v>
      </c>
    </row>
    <row r="16" spans="2:20" ht="102" customHeight="1" x14ac:dyDescent="0.25">
      <c r="B16" s="112" t="s">
        <v>148</v>
      </c>
      <c r="C16" s="71" t="s">
        <v>87</v>
      </c>
      <c r="D16" s="72" t="s">
        <v>167</v>
      </c>
      <c r="E16" s="73">
        <v>52</v>
      </c>
      <c r="F16" s="73">
        <v>11</v>
      </c>
      <c r="G16" s="74" t="s">
        <v>36</v>
      </c>
      <c r="H16" s="74" t="s">
        <v>36</v>
      </c>
      <c r="I16" s="75">
        <f>'Water and wastewater treatment'!K1</f>
        <v>457740.73561223433</v>
      </c>
      <c r="J16" s="77" t="s">
        <v>162</v>
      </c>
      <c r="K16" s="113" t="s">
        <v>36</v>
      </c>
      <c r="L16" s="76" t="s">
        <v>36</v>
      </c>
      <c r="M16" s="96"/>
      <c r="O16" s="163" t="s">
        <v>93</v>
      </c>
      <c r="P16" s="166">
        <v>43068</v>
      </c>
      <c r="Q16" s="163" t="s">
        <v>178</v>
      </c>
      <c r="R16" s="166" t="s">
        <v>121</v>
      </c>
      <c r="S16" s="167">
        <v>750</v>
      </c>
      <c r="T16" s="165">
        <v>0.03</v>
      </c>
    </row>
    <row r="17" spans="2:20" ht="101.45" customHeight="1" x14ac:dyDescent="0.25">
      <c r="B17" s="112" t="s">
        <v>149</v>
      </c>
      <c r="C17" s="71" t="s">
        <v>88</v>
      </c>
      <c r="D17" s="72" t="s">
        <v>168</v>
      </c>
      <c r="E17" s="73">
        <v>5</v>
      </c>
      <c r="F17" s="73">
        <v>1</v>
      </c>
      <c r="G17" s="74" t="s">
        <v>36</v>
      </c>
      <c r="H17" s="74" t="s">
        <v>36</v>
      </c>
      <c r="I17" s="75" t="s">
        <v>36</v>
      </c>
      <c r="J17" s="77"/>
      <c r="K17" s="113" t="s">
        <v>36</v>
      </c>
      <c r="L17" s="76" t="s">
        <v>36</v>
      </c>
      <c r="M17" s="96"/>
      <c r="O17" s="163" t="s">
        <v>96</v>
      </c>
      <c r="P17" s="166">
        <v>43068</v>
      </c>
      <c r="Q17" s="163" t="s">
        <v>179</v>
      </c>
      <c r="R17" s="166">
        <v>43798</v>
      </c>
      <c r="S17" s="167">
        <v>600</v>
      </c>
      <c r="T17" s="165">
        <v>0.03</v>
      </c>
    </row>
    <row r="18" spans="2:20" ht="67.900000000000006" customHeight="1" x14ac:dyDescent="0.25">
      <c r="B18" s="112" t="s">
        <v>150</v>
      </c>
      <c r="C18" s="71" t="s">
        <v>89</v>
      </c>
      <c r="D18" s="72" t="s">
        <v>169</v>
      </c>
      <c r="E18" s="73">
        <v>10</v>
      </c>
      <c r="F18" s="73">
        <v>3</v>
      </c>
      <c r="G18" s="74" t="s">
        <v>36</v>
      </c>
      <c r="H18" s="74" t="s">
        <v>36</v>
      </c>
      <c r="I18" s="75" t="s">
        <v>36</v>
      </c>
      <c r="J18" s="77"/>
      <c r="K18" s="113" t="s">
        <v>36</v>
      </c>
      <c r="L18" s="76" t="s">
        <v>36</v>
      </c>
      <c r="M18" s="96"/>
      <c r="O18" s="163" t="s">
        <v>97</v>
      </c>
      <c r="P18" s="164" t="s">
        <v>122</v>
      </c>
      <c r="Q18" s="163" t="s">
        <v>180</v>
      </c>
      <c r="R18" s="164" t="s">
        <v>123</v>
      </c>
      <c r="S18" s="167">
        <v>2964.06</v>
      </c>
      <c r="T18" s="165">
        <v>0.12</v>
      </c>
    </row>
    <row r="19" spans="2:20" ht="42" customHeight="1" thickBot="1" x14ac:dyDescent="0.3">
      <c r="B19" s="114" t="s">
        <v>151</v>
      </c>
      <c r="C19" s="115"/>
      <c r="D19" s="115"/>
      <c r="E19" s="115">
        <f>SUM(E12:E18)</f>
        <v>267</v>
      </c>
      <c r="F19" s="115">
        <f>SUM(F12:F18)</f>
        <v>48</v>
      </c>
      <c r="G19" s="116">
        <f>SUM(G12:G18)</f>
        <v>116773.91455637586</v>
      </c>
      <c r="H19" s="116">
        <f>SUM(H12:H18)</f>
        <v>36006.082760122415</v>
      </c>
      <c r="I19" s="115"/>
      <c r="J19" s="115"/>
      <c r="K19" s="117">
        <f>SUM(K12:K18)</f>
        <v>50057.717941562754</v>
      </c>
      <c r="L19" s="118">
        <f>SUM(L12:L18)</f>
        <v>30625.508830940624</v>
      </c>
      <c r="M19" s="96"/>
      <c r="O19" s="163" t="s">
        <v>94</v>
      </c>
      <c r="P19" s="164" t="s">
        <v>124</v>
      </c>
      <c r="Q19" s="163" t="s">
        <v>181</v>
      </c>
      <c r="R19" s="164" t="s">
        <v>125</v>
      </c>
      <c r="S19" s="167">
        <v>3130.5</v>
      </c>
      <c r="T19" s="165">
        <v>0.12</v>
      </c>
    </row>
    <row r="20" spans="2:20" ht="36.75" customHeight="1" x14ac:dyDescent="0.25">
      <c r="G20" s="249"/>
      <c r="M20" s="98"/>
      <c r="O20" s="109"/>
    </row>
    <row r="21" spans="2:20" ht="42" customHeight="1" x14ac:dyDescent="0.25"/>
    <row r="22" spans="2:20" ht="42" customHeight="1" x14ac:dyDescent="0.25"/>
    <row r="23" spans="2:20" ht="42" customHeight="1" x14ac:dyDescent="0.25"/>
    <row r="24" spans="2:20" ht="42" customHeight="1" x14ac:dyDescent="0.25"/>
    <row r="25" spans="2:20" ht="42" customHeight="1" x14ac:dyDescent="0.25"/>
    <row r="26" spans="2:20" ht="42" customHeight="1" x14ac:dyDescent="0.25"/>
  </sheetData>
  <mergeCells count="23">
    <mergeCell ref="Q7:R7"/>
    <mergeCell ref="Q8:R8"/>
    <mergeCell ref="Q9:R9"/>
    <mergeCell ref="Q6:R6"/>
    <mergeCell ref="O12:T12"/>
    <mergeCell ref="B2:L2"/>
    <mergeCell ref="B3:L3"/>
    <mergeCell ref="E6:F6"/>
    <mergeCell ref="I7:J7"/>
    <mergeCell ref="B9:D9"/>
    <mergeCell ref="E7:F7"/>
    <mergeCell ref="B10:B11"/>
    <mergeCell ref="C10:C11"/>
    <mergeCell ref="D10:D11"/>
    <mergeCell ref="E10:E11"/>
    <mergeCell ref="F10:F11"/>
    <mergeCell ref="T13:T14"/>
    <mergeCell ref="O13:S13"/>
    <mergeCell ref="G10:G11"/>
    <mergeCell ref="H10:H11"/>
    <mergeCell ref="L10:L11"/>
    <mergeCell ref="K10:K11"/>
    <mergeCell ref="I10:J1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497F5-16C5-4164-AEC1-023915A31DA3}">
  <dimension ref="A1:F24"/>
  <sheetViews>
    <sheetView workbookViewId="0">
      <pane xSplit="6" ySplit="3" topLeftCell="G4" activePane="bottomRight" state="frozen"/>
      <selection pane="topRight" activeCell="G1" sqref="G1"/>
      <selection pane="bottomLeft" activeCell="A4" sqref="A4"/>
      <selection pane="bottomRight" activeCell="E6" sqref="E6"/>
    </sheetView>
  </sheetViews>
  <sheetFormatPr defaultRowHeight="15" x14ac:dyDescent="0.25"/>
  <cols>
    <col min="1" max="1" width="29.109375" style="242" customWidth="1"/>
    <col min="2" max="2" width="14.44140625" style="242" customWidth="1"/>
    <col min="3" max="3" width="31.109375" style="242" customWidth="1"/>
    <col min="4" max="4" width="28.6640625" style="242" customWidth="1"/>
    <col min="5" max="5" width="21.44140625" style="242" customWidth="1"/>
    <col min="6" max="6" width="9.88671875" style="242" bestFit="1" customWidth="1"/>
    <col min="7" max="16384" width="8.88671875" style="242"/>
  </cols>
  <sheetData>
    <row r="1" spans="1:6" ht="18.75" x14ac:dyDescent="0.3">
      <c r="A1" s="244" t="s">
        <v>837</v>
      </c>
    </row>
    <row r="3" spans="1:6" x14ac:dyDescent="0.25">
      <c r="A3" s="245" t="s">
        <v>838</v>
      </c>
      <c r="B3" s="245" t="s">
        <v>839</v>
      </c>
      <c r="C3" s="245" t="s">
        <v>843</v>
      </c>
      <c r="D3" s="245" t="s">
        <v>840</v>
      </c>
      <c r="E3" s="245" t="s">
        <v>845</v>
      </c>
      <c r="F3" s="243" t="s">
        <v>868</v>
      </c>
    </row>
    <row r="4" spans="1:6" ht="135" x14ac:dyDescent="0.25">
      <c r="A4" s="246" t="s">
        <v>841</v>
      </c>
      <c r="B4" s="246" t="s">
        <v>842</v>
      </c>
      <c r="C4" s="246" t="s">
        <v>852</v>
      </c>
      <c r="D4" s="246" t="s">
        <v>851</v>
      </c>
      <c r="E4" s="246" t="s">
        <v>849</v>
      </c>
      <c r="F4" s="250">
        <v>44746</v>
      </c>
    </row>
    <row r="5" spans="1:6" x14ac:dyDescent="0.25">
      <c r="A5" s="246"/>
      <c r="B5" s="246" t="s">
        <v>858</v>
      </c>
      <c r="C5" s="246" t="s">
        <v>881</v>
      </c>
      <c r="D5" s="246" t="s">
        <v>882</v>
      </c>
      <c r="E5" s="246" t="s">
        <v>841</v>
      </c>
      <c r="F5" s="250">
        <v>44746</v>
      </c>
    </row>
    <row r="6" spans="1:6" ht="60" x14ac:dyDescent="0.25">
      <c r="A6" s="246" t="s">
        <v>864</v>
      </c>
      <c r="B6" s="246" t="s">
        <v>844</v>
      </c>
      <c r="C6" s="246" t="s">
        <v>846</v>
      </c>
      <c r="D6" s="246" t="s">
        <v>847</v>
      </c>
      <c r="E6" s="246" t="s">
        <v>848</v>
      </c>
      <c r="F6" s="250">
        <v>44746</v>
      </c>
    </row>
    <row r="7" spans="1:6" ht="60" x14ac:dyDescent="0.25">
      <c r="A7" s="248"/>
      <c r="B7" s="246"/>
      <c r="C7" s="246" t="s">
        <v>853</v>
      </c>
      <c r="D7" s="246" t="s">
        <v>854</v>
      </c>
      <c r="E7" s="246" t="s">
        <v>855</v>
      </c>
      <c r="F7" s="250">
        <v>44746</v>
      </c>
    </row>
    <row r="8" spans="1:6" ht="30" x14ac:dyDescent="0.25">
      <c r="A8" s="248"/>
      <c r="B8" s="246" t="s">
        <v>858</v>
      </c>
      <c r="C8" s="246" t="s">
        <v>859</v>
      </c>
      <c r="D8" s="246" t="s">
        <v>860</v>
      </c>
      <c r="E8" s="246" t="s">
        <v>861</v>
      </c>
      <c r="F8" s="250">
        <v>44746</v>
      </c>
    </row>
    <row r="9" spans="1:6" ht="60" x14ac:dyDescent="0.25">
      <c r="A9" s="246" t="s">
        <v>879</v>
      </c>
      <c r="B9" s="246" t="s">
        <v>866</v>
      </c>
      <c r="C9" s="246" t="s">
        <v>867</v>
      </c>
      <c r="D9" s="246" t="s">
        <v>869</v>
      </c>
      <c r="E9" s="246" t="s">
        <v>848</v>
      </c>
      <c r="F9" s="250">
        <v>44746</v>
      </c>
    </row>
    <row r="10" spans="1:6" ht="30" x14ac:dyDescent="0.25">
      <c r="A10" s="246" t="s">
        <v>865</v>
      </c>
      <c r="B10" s="246" t="s">
        <v>858</v>
      </c>
      <c r="C10" s="246" t="s">
        <v>870</v>
      </c>
      <c r="D10" s="246" t="s">
        <v>871</v>
      </c>
      <c r="E10" s="246" t="s">
        <v>861</v>
      </c>
      <c r="F10" s="250">
        <v>44746</v>
      </c>
    </row>
    <row r="11" spans="1:6" ht="105" x14ac:dyDescent="0.25">
      <c r="A11" s="248"/>
      <c r="B11" s="246" t="s">
        <v>858</v>
      </c>
      <c r="C11" s="246" t="s">
        <v>874</v>
      </c>
      <c r="D11" s="246" t="s">
        <v>875</v>
      </c>
      <c r="E11" s="246" t="s">
        <v>863</v>
      </c>
      <c r="F11" s="250">
        <v>44746</v>
      </c>
    </row>
    <row r="12" spans="1:6" ht="105" x14ac:dyDescent="0.25">
      <c r="A12" s="248"/>
      <c r="B12" s="246" t="s">
        <v>858</v>
      </c>
      <c r="C12" s="246" t="s">
        <v>876</v>
      </c>
      <c r="D12" s="246" t="s">
        <v>877</v>
      </c>
      <c r="E12" s="246" t="s">
        <v>878</v>
      </c>
      <c r="F12" s="250">
        <v>44746</v>
      </c>
    </row>
    <row r="13" spans="1:6" x14ac:dyDescent="0.25">
      <c r="A13" s="248"/>
      <c r="B13" s="246" t="s">
        <v>858</v>
      </c>
      <c r="C13" s="246" t="s">
        <v>862</v>
      </c>
      <c r="D13" s="246" t="s">
        <v>872</v>
      </c>
      <c r="E13" s="246" t="s">
        <v>873</v>
      </c>
      <c r="F13" s="250">
        <v>44746</v>
      </c>
    </row>
    <row r="14" spans="1:6" x14ac:dyDescent="0.25">
      <c r="A14" s="248"/>
      <c r="B14" s="246"/>
      <c r="C14" s="247"/>
      <c r="D14" s="247"/>
      <c r="E14" s="247"/>
      <c r="F14" s="247"/>
    </row>
    <row r="15" spans="1:6" x14ac:dyDescent="0.25">
      <c r="A15" s="248"/>
      <c r="B15" s="246"/>
      <c r="C15" s="246"/>
      <c r="D15" s="246"/>
      <c r="E15" s="246"/>
      <c r="F15" s="247"/>
    </row>
    <row r="16" spans="1:6" x14ac:dyDescent="0.25">
      <c r="A16" s="248"/>
      <c r="B16" s="246"/>
      <c r="C16" s="246"/>
      <c r="D16" s="246"/>
      <c r="E16" s="246"/>
      <c r="F16" s="247"/>
    </row>
    <row r="17" spans="1:6" x14ac:dyDescent="0.25">
      <c r="A17" s="248"/>
      <c r="B17" s="246"/>
      <c r="C17" s="246"/>
      <c r="D17" s="246"/>
      <c r="E17" s="246"/>
      <c r="F17" s="247"/>
    </row>
    <row r="18" spans="1:6" x14ac:dyDescent="0.25">
      <c r="A18" s="248"/>
      <c r="B18" s="246"/>
      <c r="C18" s="246"/>
      <c r="D18" s="246"/>
      <c r="E18" s="246"/>
      <c r="F18" s="247"/>
    </row>
    <row r="19" spans="1:6" x14ac:dyDescent="0.25">
      <c r="A19" s="248"/>
      <c r="B19" s="246"/>
      <c r="C19" s="246"/>
      <c r="D19" s="246"/>
      <c r="E19" s="246"/>
      <c r="F19" s="247"/>
    </row>
    <row r="20" spans="1:6" x14ac:dyDescent="0.25">
      <c r="A20" s="248"/>
      <c r="B20" s="246"/>
      <c r="C20" s="246"/>
      <c r="D20" s="246"/>
      <c r="E20" s="246"/>
      <c r="F20" s="247"/>
    </row>
    <row r="21" spans="1:6" x14ac:dyDescent="0.25">
      <c r="A21" s="248"/>
      <c r="B21" s="246"/>
      <c r="C21" s="246"/>
      <c r="D21" s="246"/>
      <c r="E21" s="246"/>
      <c r="F21" s="247"/>
    </row>
    <row r="22" spans="1:6" x14ac:dyDescent="0.25">
      <c r="A22" s="248"/>
      <c r="B22" s="246"/>
      <c r="C22" s="246"/>
      <c r="D22" s="246"/>
      <c r="E22" s="246"/>
      <c r="F22" s="247"/>
    </row>
    <row r="23" spans="1:6" x14ac:dyDescent="0.25">
      <c r="A23" s="248"/>
      <c r="B23" s="248"/>
      <c r="C23" s="248"/>
      <c r="D23" s="248"/>
      <c r="E23" s="248"/>
      <c r="F23" s="247"/>
    </row>
    <row r="24" spans="1:6" x14ac:dyDescent="0.25">
      <c r="A24" s="248"/>
      <c r="B24" s="248"/>
      <c r="C24" s="248"/>
      <c r="D24" s="248"/>
      <c r="E24" s="248"/>
      <c r="F24" s="24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110D-AF9E-40C7-91EF-C1D86B163DD2}">
  <sheetPr codeName="Sheet2"/>
  <dimension ref="A1:X140"/>
  <sheetViews>
    <sheetView zoomScale="80" zoomScaleNormal="80" workbookViewId="0">
      <pane ySplit="3" topLeftCell="A4" activePane="bottomLeft" state="frozen"/>
      <selection pane="bottomLeft" activeCell="L1" sqref="L1"/>
    </sheetView>
  </sheetViews>
  <sheetFormatPr defaultRowHeight="15" x14ac:dyDescent="0.25"/>
  <cols>
    <col min="1" max="1" width="9.44140625" style="4" customWidth="1"/>
    <col min="2" max="2" width="21.6640625" customWidth="1"/>
    <col min="3" max="3" width="31.33203125" style="1" customWidth="1"/>
    <col min="4" max="4" width="9.5546875" style="16" customWidth="1"/>
    <col min="5" max="5" width="12.33203125" customWidth="1"/>
    <col min="6" max="6" width="40.77734375" customWidth="1"/>
    <col min="7" max="7" width="17.33203125" style="8" customWidth="1"/>
    <col min="8" max="8" width="19.6640625" style="8" customWidth="1"/>
    <col min="9" max="9" width="21" style="8" customWidth="1"/>
    <col min="10" max="10" width="13.88671875" style="140" customWidth="1"/>
    <col min="11" max="11" width="13.88671875" style="137" customWidth="1"/>
    <col min="12" max="12" width="14.77734375" style="8" customWidth="1"/>
    <col min="13" max="13" width="15.33203125" style="8" customWidth="1"/>
    <col min="14" max="14" width="23.33203125" style="8" customWidth="1"/>
  </cols>
  <sheetData>
    <row r="1" spans="1:22" ht="33" x14ac:dyDescent="0.25">
      <c r="A1" s="128" t="s">
        <v>182</v>
      </c>
      <c r="B1" s="100"/>
      <c r="C1" s="100"/>
      <c r="D1" s="100"/>
      <c r="E1" s="100"/>
      <c r="F1" s="100"/>
      <c r="G1" s="141">
        <f>SUM(G4:G128)*1000</f>
        <v>20632822977</v>
      </c>
      <c r="H1" s="141">
        <f>SUM(H4:H128)*1000</f>
        <v>19117937399.288162</v>
      </c>
      <c r="I1" s="141">
        <f>SUM(I4:I128)*1000</f>
        <v>30232601979</v>
      </c>
      <c r="J1" s="141"/>
      <c r="K1" s="141">
        <f>SUM(K4:K128)</f>
        <v>937251</v>
      </c>
      <c r="L1" s="141">
        <f>SUM(L4:L128)</f>
        <v>6392697.868428194</v>
      </c>
      <c r="M1" s="141">
        <f>SUM(M4:M128)</f>
        <v>36006082.760122418</v>
      </c>
      <c r="N1" s="141">
        <f>SUM(N4:N128)</f>
        <v>13355.615897993452</v>
      </c>
    </row>
    <row r="2" spans="1:22" ht="15" customHeight="1" x14ac:dyDescent="0.25">
      <c r="A2" s="129"/>
      <c r="B2" s="100"/>
      <c r="C2" s="100"/>
      <c r="D2" s="100"/>
      <c r="E2" s="100"/>
      <c r="F2" s="100"/>
      <c r="G2" s="141"/>
      <c r="H2" s="141"/>
      <c r="I2" s="141"/>
      <c r="J2" s="138"/>
      <c r="K2" s="147"/>
      <c r="L2" s="208" t="s">
        <v>188</v>
      </c>
      <c r="M2" s="153"/>
      <c r="N2" s="148"/>
    </row>
    <row r="3" spans="1:22" ht="92.25" customHeight="1" thickBot="1" x14ac:dyDescent="0.3">
      <c r="A3" s="196" t="s">
        <v>183</v>
      </c>
      <c r="B3" s="197" t="s">
        <v>184</v>
      </c>
      <c r="C3" s="198" t="s">
        <v>185</v>
      </c>
      <c r="D3" s="199" t="s">
        <v>186</v>
      </c>
      <c r="E3" s="198" t="s">
        <v>533</v>
      </c>
      <c r="F3" s="199" t="s">
        <v>187</v>
      </c>
      <c r="G3" s="154" t="s">
        <v>619</v>
      </c>
      <c r="H3" s="197" t="s">
        <v>189</v>
      </c>
      <c r="I3" s="198" t="s">
        <v>190</v>
      </c>
      <c r="J3" s="199" t="s">
        <v>191</v>
      </c>
      <c r="K3" s="198" t="s">
        <v>192</v>
      </c>
      <c r="L3" s="200" t="s">
        <v>193</v>
      </c>
      <c r="M3" s="200" t="s">
        <v>194</v>
      </c>
      <c r="N3" s="197" t="s">
        <v>195</v>
      </c>
    </row>
    <row r="4" spans="1:22" ht="45" x14ac:dyDescent="0.25">
      <c r="A4" s="44">
        <v>1014</v>
      </c>
      <c r="B4" s="54" t="s">
        <v>196</v>
      </c>
      <c r="C4" s="54" t="s">
        <v>197</v>
      </c>
      <c r="D4" s="2">
        <v>2015</v>
      </c>
      <c r="E4" s="2" t="s">
        <v>45</v>
      </c>
      <c r="F4" s="186" t="s">
        <v>198</v>
      </c>
      <c r="G4" s="127">
        <v>51100</v>
      </c>
      <c r="H4" s="17">
        <v>42031.957804878002</v>
      </c>
      <c r="I4" s="17">
        <v>235000</v>
      </c>
      <c r="J4" s="60">
        <v>0.17885939491437466</v>
      </c>
      <c r="K4" s="49">
        <v>7200</v>
      </c>
      <c r="L4" s="6" t="s">
        <v>36</v>
      </c>
      <c r="M4" s="6">
        <v>64518.160933513216</v>
      </c>
      <c r="N4" s="194">
        <f>SUM(L4:M4)*Summary!$E$7/1000</f>
        <v>20.323220694056666</v>
      </c>
      <c r="O4" s="1"/>
      <c r="P4" s="1"/>
      <c r="Q4" s="1"/>
      <c r="R4" s="1"/>
      <c r="S4" s="1"/>
      <c r="T4" s="1"/>
      <c r="U4" s="1"/>
      <c r="V4" s="1"/>
    </row>
    <row r="5" spans="1:22" ht="75" x14ac:dyDescent="0.25">
      <c r="A5" s="44">
        <v>1017</v>
      </c>
      <c r="B5" s="54" t="s">
        <v>199</v>
      </c>
      <c r="C5" s="54" t="s">
        <v>200</v>
      </c>
      <c r="D5" s="2">
        <v>2016</v>
      </c>
      <c r="E5" s="2" t="s">
        <v>54</v>
      </c>
      <c r="F5" s="186" t="s">
        <v>201</v>
      </c>
      <c r="G5" s="127">
        <v>192307</v>
      </c>
      <c r="H5" s="17">
        <v>192307</v>
      </c>
      <c r="I5" s="17">
        <v>226000</v>
      </c>
      <c r="J5" s="60">
        <v>0.85091592920353987</v>
      </c>
      <c r="K5" s="17">
        <v>8626</v>
      </c>
      <c r="L5" s="6" t="s">
        <v>36</v>
      </c>
      <c r="M5" s="6">
        <v>377276</v>
      </c>
      <c r="N5" s="194">
        <f>SUM(L5:M5)*Summary!$E$7/1000</f>
        <v>118.84194000000001</v>
      </c>
      <c r="O5" s="1"/>
      <c r="P5" s="1"/>
      <c r="Q5" s="1"/>
      <c r="R5" s="1"/>
      <c r="S5" s="1"/>
      <c r="T5" s="1"/>
      <c r="U5" s="1"/>
      <c r="V5" s="1"/>
    </row>
    <row r="6" spans="1:22" ht="45" x14ac:dyDescent="0.25">
      <c r="A6" s="5">
        <v>1021</v>
      </c>
      <c r="B6" s="2" t="s">
        <v>202</v>
      </c>
      <c r="C6" s="2" t="s">
        <v>203</v>
      </c>
      <c r="D6" s="2">
        <v>2016</v>
      </c>
      <c r="E6" s="2" t="s">
        <v>45</v>
      </c>
      <c r="F6" s="187" t="s">
        <v>204</v>
      </c>
      <c r="G6" s="127">
        <v>21000</v>
      </c>
      <c r="H6" s="17">
        <v>17766.66</v>
      </c>
      <c r="I6" s="17">
        <v>21000</v>
      </c>
      <c r="J6" s="60">
        <v>0.84603142857142855</v>
      </c>
      <c r="K6" s="17">
        <v>32857</v>
      </c>
      <c r="L6" s="6" t="s">
        <v>36</v>
      </c>
      <c r="M6" s="17">
        <v>1698580.6832685713</v>
      </c>
      <c r="N6" s="194">
        <f>SUM(L6:M6)*Summary!$E$7/1000</f>
        <v>535.05291522959988</v>
      </c>
      <c r="O6" s="1"/>
      <c r="P6" s="1"/>
      <c r="Q6" s="1"/>
      <c r="R6" s="1"/>
      <c r="S6" s="1"/>
      <c r="T6" s="1"/>
      <c r="U6" s="1"/>
      <c r="V6" s="1"/>
    </row>
    <row r="7" spans="1:22" ht="90" x14ac:dyDescent="0.25">
      <c r="A7" s="2">
        <v>1024</v>
      </c>
      <c r="B7" s="2" t="s">
        <v>205</v>
      </c>
      <c r="C7" s="2" t="s">
        <v>206</v>
      </c>
      <c r="D7" s="2">
        <v>2016</v>
      </c>
      <c r="E7" s="2">
        <v>2016</v>
      </c>
      <c r="F7" s="187" t="s">
        <v>207</v>
      </c>
      <c r="G7" s="127">
        <v>12780</v>
      </c>
      <c r="H7" s="17">
        <v>11398.4</v>
      </c>
      <c r="I7" s="17">
        <v>20500</v>
      </c>
      <c r="J7" s="60">
        <v>0.55601951219512191</v>
      </c>
      <c r="K7" s="17">
        <v>34700</v>
      </c>
      <c r="L7" s="6" t="s">
        <v>36</v>
      </c>
      <c r="M7" s="17">
        <v>1292610.8091317073</v>
      </c>
      <c r="N7" s="194">
        <f>SUM(L7:M7)*Summary!$E$7/1000</f>
        <v>407.1724048764878</v>
      </c>
      <c r="O7" s="1"/>
      <c r="P7" s="1"/>
      <c r="Q7" s="1"/>
      <c r="R7" s="1"/>
      <c r="S7" s="1"/>
      <c r="T7" s="1"/>
      <c r="U7" s="1"/>
      <c r="V7" s="1"/>
    </row>
    <row r="8" spans="1:22" ht="75" x14ac:dyDescent="0.25">
      <c r="A8" s="2">
        <v>1033</v>
      </c>
      <c r="B8" s="2" t="s">
        <v>208</v>
      </c>
      <c r="C8" s="2" t="s">
        <v>206</v>
      </c>
      <c r="D8" s="2">
        <v>2017</v>
      </c>
      <c r="E8" s="2" t="s">
        <v>47</v>
      </c>
      <c r="F8" s="187" t="s">
        <v>209</v>
      </c>
      <c r="G8" s="127">
        <v>23600</v>
      </c>
      <c r="H8" s="17">
        <v>18880</v>
      </c>
      <c r="I8" s="17">
        <v>23600</v>
      </c>
      <c r="J8" s="60">
        <v>0.8</v>
      </c>
      <c r="K8" s="17">
        <v>32000</v>
      </c>
      <c r="L8" s="6" t="s">
        <v>36</v>
      </c>
      <c r="M8" s="17">
        <v>2480000</v>
      </c>
      <c r="N8" s="194">
        <f>SUM(L8:M8)*Summary!$E$7/1000</f>
        <v>781.2</v>
      </c>
      <c r="O8" s="1"/>
      <c r="P8" s="1"/>
      <c r="Q8" s="1"/>
      <c r="R8" s="1"/>
      <c r="S8" s="1"/>
      <c r="T8" s="1"/>
      <c r="U8" s="1"/>
      <c r="V8" s="1"/>
    </row>
    <row r="9" spans="1:22" ht="75" x14ac:dyDescent="0.25">
      <c r="A9" s="130">
        <v>1035</v>
      </c>
      <c r="B9" s="2" t="s">
        <v>210</v>
      </c>
      <c r="C9" s="2" t="s">
        <v>206</v>
      </c>
      <c r="D9" s="131">
        <v>2016</v>
      </c>
      <c r="E9" s="131" t="s">
        <v>40</v>
      </c>
      <c r="F9" s="187" t="s">
        <v>211</v>
      </c>
      <c r="G9" s="127">
        <v>25400</v>
      </c>
      <c r="H9" s="17">
        <v>22860</v>
      </c>
      <c r="I9" s="17">
        <v>35600</v>
      </c>
      <c r="J9" s="60">
        <v>0.64213483146067418</v>
      </c>
      <c r="K9" s="17">
        <v>50000</v>
      </c>
      <c r="L9" s="6" t="s">
        <v>36</v>
      </c>
      <c r="M9" s="17">
        <v>3531741.5730337081</v>
      </c>
      <c r="N9" s="194">
        <f>SUM(L9:M9)*Summary!$E$7/1000</f>
        <v>1112.4985955056179</v>
      </c>
      <c r="O9" s="1"/>
      <c r="P9" s="1"/>
      <c r="Q9" s="1"/>
      <c r="R9" s="1"/>
      <c r="S9" s="1"/>
      <c r="T9" s="1"/>
      <c r="U9" s="1"/>
      <c r="V9" s="1"/>
    </row>
    <row r="10" spans="1:22" ht="90" x14ac:dyDescent="0.25">
      <c r="A10" s="130">
        <v>1036</v>
      </c>
      <c r="B10" s="54" t="s">
        <v>210</v>
      </c>
      <c r="C10" s="54" t="s">
        <v>212</v>
      </c>
      <c r="D10" s="2">
        <v>2016</v>
      </c>
      <c r="E10" s="2" t="s">
        <v>41</v>
      </c>
      <c r="F10" s="186" t="s">
        <v>213</v>
      </c>
      <c r="G10" s="127">
        <v>77600</v>
      </c>
      <c r="H10" s="17">
        <v>69840</v>
      </c>
      <c r="I10" s="17">
        <v>77600</v>
      </c>
      <c r="J10" s="60">
        <v>0.9</v>
      </c>
      <c r="K10" s="17">
        <v>1220</v>
      </c>
      <c r="L10" s="6">
        <v>42300</v>
      </c>
      <c r="M10" s="6">
        <v>77958</v>
      </c>
      <c r="N10" s="194">
        <f>SUM(L10:M10)*Summary!$E$7/1000</f>
        <v>37.881269999999994</v>
      </c>
      <c r="O10" s="1"/>
      <c r="P10" s="1"/>
      <c r="Q10" s="1"/>
      <c r="R10" s="1"/>
      <c r="S10" s="1"/>
      <c r="T10" s="1"/>
      <c r="U10" s="1"/>
      <c r="V10" s="1"/>
    </row>
    <row r="11" spans="1:22" ht="75" x14ac:dyDescent="0.25">
      <c r="A11" s="130">
        <v>1037</v>
      </c>
      <c r="B11" s="50" t="s">
        <v>214</v>
      </c>
      <c r="C11" s="2" t="s">
        <v>215</v>
      </c>
      <c r="D11" s="2">
        <v>2018</v>
      </c>
      <c r="E11" s="2" t="s">
        <v>47</v>
      </c>
      <c r="F11" s="187" t="s">
        <v>216</v>
      </c>
      <c r="G11" s="127">
        <v>9055.68</v>
      </c>
      <c r="H11" s="6">
        <v>7990.32</v>
      </c>
      <c r="I11" s="6">
        <v>12477.165000000001</v>
      </c>
      <c r="J11" s="239">
        <v>0.64039547445273026</v>
      </c>
      <c r="K11" s="6">
        <v>14172</v>
      </c>
      <c r="L11" s="6" t="s">
        <v>36</v>
      </c>
      <c r="M11" s="6">
        <v>1164399.0714236768</v>
      </c>
      <c r="N11" s="194">
        <f>SUM(L11:M11)*Summary!$E$7/1000</f>
        <v>366.78570749845824</v>
      </c>
      <c r="O11" s="1"/>
      <c r="P11" s="1"/>
      <c r="Q11" s="1"/>
      <c r="R11" s="1"/>
      <c r="S11" s="1"/>
      <c r="T11" s="1"/>
      <c r="U11" s="1"/>
      <c r="V11" s="1"/>
    </row>
    <row r="12" spans="1:22" ht="60" x14ac:dyDescent="0.25">
      <c r="A12" s="130">
        <v>1039</v>
      </c>
      <c r="B12" s="54" t="s">
        <v>217</v>
      </c>
      <c r="C12" s="54" t="s">
        <v>218</v>
      </c>
      <c r="D12" s="2">
        <v>2014</v>
      </c>
      <c r="E12" s="2" t="s">
        <v>111</v>
      </c>
      <c r="F12" s="186" t="s">
        <v>219</v>
      </c>
      <c r="G12" s="127">
        <v>100000</v>
      </c>
      <c r="H12" s="17">
        <v>100000</v>
      </c>
      <c r="I12" s="17">
        <v>109200</v>
      </c>
      <c r="J12" s="60">
        <v>0.91575091575091572</v>
      </c>
      <c r="K12" s="49">
        <v>5500</v>
      </c>
      <c r="L12" s="6" t="s">
        <v>36</v>
      </c>
      <c r="M12" s="6">
        <v>373782.05128205131</v>
      </c>
      <c r="N12" s="194">
        <f>SUM(L12:M12)*Summary!$E$7/1000</f>
        <v>117.74134615384617</v>
      </c>
      <c r="O12" s="1"/>
      <c r="P12" s="1"/>
      <c r="Q12" s="1"/>
      <c r="R12" s="1"/>
      <c r="S12" s="1"/>
      <c r="T12" s="1"/>
      <c r="U12" s="1"/>
      <c r="V12" s="1"/>
    </row>
    <row r="13" spans="1:22" ht="60" x14ac:dyDescent="0.25">
      <c r="A13" s="130">
        <v>1040</v>
      </c>
      <c r="B13" s="54" t="s">
        <v>210</v>
      </c>
      <c r="C13" s="54" t="s">
        <v>220</v>
      </c>
      <c r="D13" s="2">
        <v>2016</v>
      </c>
      <c r="E13" s="2" t="s">
        <v>54</v>
      </c>
      <c r="F13" s="186" t="s">
        <v>221</v>
      </c>
      <c r="G13" s="127">
        <v>277000</v>
      </c>
      <c r="H13" s="17">
        <v>249300</v>
      </c>
      <c r="I13" s="17">
        <v>277000</v>
      </c>
      <c r="J13" s="60">
        <v>0.9</v>
      </c>
      <c r="K13" s="17">
        <v>4121</v>
      </c>
      <c r="L13" s="49">
        <v>65700</v>
      </c>
      <c r="M13" s="6">
        <v>160595.37</v>
      </c>
      <c r="N13" s="194">
        <f>SUM(L13:M13)*Summary!$E$7/1000</f>
        <v>71.283041549999993</v>
      </c>
      <c r="O13" s="1"/>
      <c r="P13" s="1"/>
      <c r="Q13" s="1"/>
      <c r="R13" s="1"/>
      <c r="S13" s="1"/>
      <c r="T13" s="1"/>
      <c r="U13" s="1"/>
      <c r="V13" s="1"/>
    </row>
    <row r="14" spans="1:22" ht="45" x14ac:dyDescent="0.25">
      <c r="A14" s="2">
        <v>1041</v>
      </c>
      <c r="B14" s="2" t="s">
        <v>222</v>
      </c>
      <c r="C14" s="2" t="s">
        <v>223</v>
      </c>
      <c r="D14" s="2">
        <v>2013</v>
      </c>
      <c r="E14" s="2" t="s">
        <v>57</v>
      </c>
      <c r="F14" s="188" t="s">
        <v>224</v>
      </c>
      <c r="G14" s="127">
        <v>46200</v>
      </c>
      <c r="H14" s="17">
        <v>44800.000322774824</v>
      </c>
      <c r="I14" s="17">
        <v>47800</v>
      </c>
      <c r="J14" s="139">
        <v>0.93723850047646096</v>
      </c>
      <c r="K14" s="17">
        <v>1488</v>
      </c>
      <c r="L14" s="6" t="s">
        <v>36</v>
      </c>
      <c r="M14" s="6">
        <v>164006.24051217531</v>
      </c>
      <c r="N14" s="194">
        <f>SUM(L14:M14)*Summary!$E$7/1000</f>
        <v>51.661965761335225</v>
      </c>
      <c r="O14" s="1"/>
      <c r="P14" s="1"/>
      <c r="Q14" s="1"/>
      <c r="R14" s="1"/>
      <c r="S14" s="1"/>
      <c r="T14" s="1"/>
      <c r="U14" s="1"/>
      <c r="V14" s="1"/>
    </row>
    <row r="15" spans="1:22" ht="60" x14ac:dyDescent="0.25">
      <c r="A15" s="44">
        <v>1042</v>
      </c>
      <c r="B15" s="54" t="s">
        <v>222</v>
      </c>
      <c r="C15" s="54" t="s">
        <v>225</v>
      </c>
      <c r="D15" s="2">
        <v>2014</v>
      </c>
      <c r="E15" s="2" t="s">
        <v>59</v>
      </c>
      <c r="F15" s="186" t="s">
        <v>226</v>
      </c>
      <c r="G15" s="127">
        <v>26000</v>
      </c>
      <c r="H15" s="17">
        <v>25212.121393769383</v>
      </c>
      <c r="I15" s="45">
        <v>26000</v>
      </c>
      <c r="J15" s="60">
        <v>0.96969697668343791</v>
      </c>
      <c r="K15" s="17">
        <v>420</v>
      </c>
      <c r="L15" s="6" t="s">
        <v>36</v>
      </c>
      <c r="M15" s="6">
        <v>2443.6363812422633</v>
      </c>
      <c r="N15" s="194">
        <f>SUM(L15:M15)*Summary!$E$7/1000</f>
        <v>0.76974546009131295</v>
      </c>
      <c r="O15" s="1"/>
      <c r="P15" s="1"/>
      <c r="Q15" s="1"/>
      <c r="R15" s="1"/>
      <c r="S15" s="1"/>
      <c r="T15" s="1"/>
      <c r="U15" s="1"/>
      <c r="V15" s="1"/>
    </row>
    <row r="16" spans="1:22" ht="45" x14ac:dyDescent="0.25">
      <c r="A16" s="2">
        <v>1043</v>
      </c>
      <c r="B16" s="54" t="s">
        <v>222</v>
      </c>
      <c r="C16" s="54" t="s">
        <v>227</v>
      </c>
      <c r="D16" s="2">
        <v>2013</v>
      </c>
      <c r="E16" s="2" t="s">
        <v>59</v>
      </c>
      <c r="F16" s="186" t="s">
        <v>228</v>
      </c>
      <c r="G16" s="127">
        <v>16396</v>
      </c>
      <c r="H16" s="46">
        <v>15899.151629701648</v>
      </c>
      <c r="I16" s="45">
        <v>31800</v>
      </c>
      <c r="J16" s="35">
        <v>0.49997332168873104</v>
      </c>
      <c r="K16" s="17">
        <v>920</v>
      </c>
      <c r="L16" s="6" t="s">
        <v>36</v>
      </c>
      <c r="M16" s="6">
        <v>42317.741947734197</v>
      </c>
      <c r="N16" s="194">
        <f>SUM(L16:M16)*Summary!$E$7/1000</f>
        <v>13.330088713536272</v>
      </c>
      <c r="O16" s="1"/>
      <c r="P16" s="1"/>
      <c r="Q16" s="1"/>
      <c r="R16" s="1"/>
      <c r="S16" s="1"/>
      <c r="T16" s="1"/>
      <c r="U16" s="1"/>
      <c r="V16" s="1"/>
    </row>
    <row r="17" spans="1:22" ht="45" x14ac:dyDescent="0.25">
      <c r="A17" s="2">
        <v>1044</v>
      </c>
      <c r="B17" s="2" t="s">
        <v>222</v>
      </c>
      <c r="C17" s="2" t="s">
        <v>229</v>
      </c>
      <c r="D17" s="2">
        <v>2014</v>
      </c>
      <c r="E17" s="2">
        <v>2014</v>
      </c>
      <c r="F17" s="187" t="s">
        <v>230</v>
      </c>
      <c r="G17" s="127">
        <v>4000</v>
      </c>
      <c r="H17" s="6">
        <v>3878.7879067337517</v>
      </c>
      <c r="I17" s="6">
        <v>4400</v>
      </c>
      <c r="J17" s="239">
        <v>0.88154270607585272</v>
      </c>
      <c r="K17" s="6">
        <v>23731</v>
      </c>
      <c r="L17" s="6" t="s">
        <v>36</v>
      </c>
      <c r="M17" s="6">
        <v>169970.24915848515</v>
      </c>
      <c r="N17" s="194">
        <f>SUM(L17:M17)*Summary!$E$7/1000</f>
        <v>53.540628484922827</v>
      </c>
      <c r="O17" s="1"/>
      <c r="P17" s="1"/>
      <c r="Q17" s="1"/>
      <c r="R17" s="1"/>
      <c r="S17" s="1"/>
      <c r="T17" s="1"/>
      <c r="U17" s="1"/>
      <c r="V17" s="1"/>
    </row>
    <row r="18" spans="1:22" ht="30" x14ac:dyDescent="0.25">
      <c r="A18" s="2">
        <v>1050</v>
      </c>
      <c r="B18" s="54" t="s">
        <v>231</v>
      </c>
      <c r="C18" s="54" t="s">
        <v>232</v>
      </c>
      <c r="D18" s="131">
        <v>2012</v>
      </c>
      <c r="E18" s="131" t="s">
        <v>64</v>
      </c>
      <c r="F18" s="186" t="s">
        <v>233</v>
      </c>
      <c r="G18" s="127">
        <v>358000</v>
      </c>
      <c r="H18" s="17">
        <v>286400</v>
      </c>
      <c r="I18" s="17">
        <v>370000</v>
      </c>
      <c r="J18" s="60">
        <v>0.77405405405405403</v>
      </c>
      <c r="K18" s="47">
        <v>12400</v>
      </c>
      <c r="L18" s="6" t="s">
        <v>36</v>
      </c>
      <c r="M18" s="6">
        <v>287948.10810810811</v>
      </c>
      <c r="N18" s="194">
        <f>SUM(L18:M18)*Summary!$E$7/1000</f>
        <v>90.703654054054056</v>
      </c>
      <c r="O18" s="1"/>
      <c r="P18" s="1"/>
      <c r="Q18" s="1"/>
      <c r="R18" s="1"/>
      <c r="S18" s="1"/>
      <c r="T18" s="1"/>
      <c r="U18" s="1"/>
      <c r="V18" s="1"/>
    </row>
    <row r="19" spans="1:22" ht="30" x14ac:dyDescent="0.25">
      <c r="A19" s="2">
        <v>1068</v>
      </c>
      <c r="B19" s="54" t="s">
        <v>196</v>
      </c>
      <c r="C19" s="54" t="s">
        <v>234</v>
      </c>
      <c r="D19" s="2">
        <v>2015</v>
      </c>
      <c r="E19" s="2" t="s">
        <v>56</v>
      </c>
      <c r="F19" s="186" t="s">
        <v>235</v>
      </c>
      <c r="G19" s="127">
        <v>30000</v>
      </c>
      <c r="H19" s="46">
        <v>24676.29616724739</v>
      </c>
      <c r="I19" s="45">
        <v>45000</v>
      </c>
      <c r="J19" s="60">
        <v>0.54836213704994197</v>
      </c>
      <c r="K19" s="17">
        <v>1200</v>
      </c>
      <c r="L19" s="6" t="s">
        <v>36</v>
      </c>
      <c r="M19" s="6">
        <v>56590.972543554009</v>
      </c>
      <c r="N19" s="194">
        <f>SUM(L19:M19)*Summary!$E$7/1000</f>
        <v>17.826156351219513</v>
      </c>
      <c r="O19" s="1"/>
      <c r="P19" s="1"/>
      <c r="Q19" s="1"/>
      <c r="R19" s="1"/>
      <c r="S19" s="1"/>
      <c r="T19" s="1"/>
      <c r="U19" s="1"/>
      <c r="V19" s="1"/>
    </row>
    <row r="20" spans="1:22" ht="60" x14ac:dyDescent="0.25">
      <c r="A20" s="2">
        <v>1070</v>
      </c>
      <c r="B20" s="2" t="s">
        <v>196</v>
      </c>
      <c r="C20" s="2" t="s">
        <v>236</v>
      </c>
      <c r="D20" s="131">
        <v>2015</v>
      </c>
      <c r="E20" s="45" t="s">
        <v>44</v>
      </c>
      <c r="F20" s="173" t="s">
        <v>237</v>
      </c>
      <c r="G20" s="127">
        <v>5000</v>
      </c>
      <c r="H20" s="6">
        <v>4112.7160278745641</v>
      </c>
      <c r="I20" s="6">
        <v>5000</v>
      </c>
      <c r="J20" s="239">
        <v>0.82254320557491289</v>
      </c>
      <c r="K20" s="6">
        <v>17324</v>
      </c>
      <c r="L20" s="6" t="s">
        <v>36</v>
      </c>
      <c r="M20" s="6">
        <v>1278081.6160567945</v>
      </c>
      <c r="N20" s="194">
        <f>SUM(L20:M20)*Summary!$E$7/1000</f>
        <v>402.5957090578903</v>
      </c>
      <c r="O20" s="1"/>
      <c r="P20" s="1"/>
      <c r="Q20" s="1"/>
      <c r="R20" s="1"/>
      <c r="S20" s="1"/>
      <c r="T20" s="1"/>
      <c r="U20" s="1"/>
      <c r="V20" s="1"/>
    </row>
    <row r="21" spans="1:22" ht="114.75" customHeight="1" x14ac:dyDescent="0.25">
      <c r="A21" s="44">
        <v>1071</v>
      </c>
      <c r="B21" s="54" t="s">
        <v>238</v>
      </c>
      <c r="C21" s="54" t="s">
        <v>239</v>
      </c>
      <c r="D21" s="2">
        <v>2014</v>
      </c>
      <c r="E21" s="2" t="s">
        <v>59</v>
      </c>
      <c r="F21" s="186" t="s">
        <v>240</v>
      </c>
      <c r="G21" s="127">
        <v>420125</v>
      </c>
      <c r="H21" s="17">
        <v>402571.90996243001</v>
      </c>
      <c r="I21" s="17">
        <v>540700</v>
      </c>
      <c r="J21" s="60">
        <v>0.74453839460408733</v>
      </c>
      <c r="K21" s="17">
        <v>13071</v>
      </c>
      <c r="L21" s="6" t="s">
        <v>36</v>
      </c>
      <c r="M21" s="6">
        <v>661766.57219916186</v>
      </c>
      <c r="N21" s="194">
        <f>SUM(L21:M21)*Summary!$E$7/1000</f>
        <v>208.45647024273597</v>
      </c>
      <c r="O21" s="1"/>
      <c r="P21" s="1"/>
      <c r="Q21" s="1"/>
      <c r="R21" s="1"/>
      <c r="S21" s="1"/>
      <c r="T21" s="1"/>
      <c r="U21" s="1"/>
      <c r="V21" s="1"/>
    </row>
    <row r="22" spans="1:22" ht="69" customHeight="1" x14ac:dyDescent="0.25">
      <c r="A22" s="44">
        <v>1073</v>
      </c>
      <c r="B22" s="54" t="s">
        <v>238</v>
      </c>
      <c r="C22" s="54" t="s">
        <v>241</v>
      </c>
      <c r="D22" s="2">
        <v>2013</v>
      </c>
      <c r="E22" s="2" t="s">
        <v>61</v>
      </c>
      <c r="F22" s="186" t="s">
        <v>242</v>
      </c>
      <c r="G22" s="127">
        <v>485246.24</v>
      </c>
      <c r="H22" s="17">
        <v>464059.27003756992</v>
      </c>
      <c r="I22" s="45">
        <v>596000</v>
      </c>
      <c r="J22" s="60">
        <v>0.77862293630464752</v>
      </c>
      <c r="K22" s="17">
        <v>15000</v>
      </c>
      <c r="L22" s="6" t="s">
        <v>36</v>
      </c>
      <c r="M22" s="6">
        <v>1163262.6668391435</v>
      </c>
      <c r="N22" s="194">
        <f>SUM(L22:M22)*Summary!$E$7/1000</f>
        <v>366.42774005433023</v>
      </c>
      <c r="O22" s="1"/>
      <c r="P22" s="1"/>
      <c r="Q22" s="1"/>
      <c r="R22" s="1"/>
      <c r="S22" s="1"/>
      <c r="T22" s="1"/>
      <c r="U22" s="1"/>
      <c r="V22" s="1"/>
    </row>
    <row r="23" spans="1:22" ht="45" x14ac:dyDescent="0.25">
      <c r="A23" s="44">
        <v>1083</v>
      </c>
      <c r="B23" s="54" t="s">
        <v>243</v>
      </c>
      <c r="C23" s="54" t="s">
        <v>244</v>
      </c>
      <c r="D23" s="2">
        <v>2011</v>
      </c>
      <c r="E23" s="2" t="s">
        <v>62</v>
      </c>
      <c r="F23" s="186" t="s">
        <v>245</v>
      </c>
      <c r="G23" s="127">
        <v>160000</v>
      </c>
      <c r="H23" s="17">
        <v>109715.51</v>
      </c>
      <c r="I23" s="17">
        <v>241200</v>
      </c>
      <c r="J23" s="60">
        <v>0.45487359038142622</v>
      </c>
      <c r="K23" s="17">
        <v>7300</v>
      </c>
      <c r="L23" s="6" t="s">
        <v>36</v>
      </c>
      <c r="M23" s="6">
        <v>96296.739083747932</v>
      </c>
      <c r="N23" s="194">
        <f>SUM(L23:M23)*Summary!$E$7/1000</f>
        <v>30.333472811380599</v>
      </c>
      <c r="O23" s="1"/>
      <c r="P23" s="1"/>
      <c r="Q23" s="1"/>
      <c r="R23" s="1"/>
      <c r="S23" s="1"/>
      <c r="T23" s="1"/>
      <c r="U23" s="1"/>
      <c r="V23" s="1"/>
    </row>
    <row r="24" spans="1:22" ht="45" x14ac:dyDescent="0.25">
      <c r="A24" s="2">
        <v>1084</v>
      </c>
      <c r="B24" s="54" t="s">
        <v>246</v>
      </c>
      <c r="C24" s="54" t="s">
        <v>247</v>
      </c>
      <c r="D24" s="2">
        <v>2011</v>
      </c>
      <c r="E24" s="2" t="s">
        <v>63</v>
      </c>
      <c r="F24" s="186" t="s">
        <v>248</v>
      </c>
      <c r="G24" s="127">
        <v>248019.16699999999</v>
      </c>
      <c r="H24" s="17">
        <v>109420.14709277068</v>
      </c>
      <c r="I24" s="17">
        <v>254500</v>
      </c>
      <c r="J24" s="60">
        <v>0.42994163887139758</v>
      </c>
      <c r="K24" s="17">
        <v>6454</v>
      </c>
      <c r="L24" s="6" t="s">
        <v>36</v>
      </c>
      <c r="M24" s="6">
        <v>191464.19027204401</v>
      </c>
      <c r="N24" s="194">
        <f>SUM(L24:M24)*Summary!$E$7/1000</f>
        <v>60.311219935693863</v>
      </c>
      <c r="O24" s="1"/>
      <c r="P24" s="1"/>
      <c r="Q24" s="1"/>
      <c r="R24" s="1"/>
      <c r="S24" s="1"/>
      <c r="T24" s="1"/>
      <c r="U24" s="1"/>
      <c r="V24" s="1"/>
    </row>
    <row r="25" spans="1:22" ht="75" x14ac:dyDescent="0.25">
      <c r="A25" s="2">
        <v>1085</v>
      </c>
      <c r="B25" s="54" t="s">
        <v>246</v>
      </c>
      <c r="C25" s="54" t="s">
        <v>249</v>
      </c>
      <c r="D25" s="2">
        <v>2011</v>
      </c>
      <c r="E25" s="2" t="s">
        <v>63</v>
      </c>
      <c r="F25" s="186" t="s">
        <v>250</v>
      </c>
      <c r="G25" s="127">
        <v>15963.175999999999</v>
      </c>
      <c r="H25" s="17">
        <v>7042.5729072293298</v>
      </c>
      <c r="I25" s="17">
        <v>28200</v>
      </c>
      <c r="J25" s="60">
        <v>0.24973662791593368</v>
      </c>
      <c r="K25" s="17">
        <v>755</v>
      </c>
      <c r="L25" s="6" t="s">
        <v>36</v>
      </c>
      <c r="M25" s="6">
        <v>15084.092326122394</v>
      </c>
      <c r="N25" s="194">
        <f>SUM(L25:M25)*Summary!$E$7/1000</f>
        <v>4.7514890827285541</v>
      </c>
      <c r="O25" s="1"/>
      <c r="P25" s="1"/>
      <c r="Q25" s="1"/>
      <c r="R25" s="1"/>
      <c r="S25" s="1"/>
      <c r="T25" s="1"/>
      <c r="U25" s="1"/>
      <c r="V25" s="1"/>
    </row>
    <row r="26" spans="1:22" ht="60" x14ac:dyDescent="0.25">
      <c r="A26" s="44">
        <v>1087</v>
      </c>
      <c r="B26" s="54" t="s">
        <v>35</v>
      </c>
      <c r="C26" s="54" t="s">
        <v>251</v>
      </c>
      <c r="D26" s="2">
        <v>2012</v>
      </c>
      <c r="E26" s="2" t="s">
        <v>60</v>
      </c>
      <c r="F26" s="186" t="s">
        <v>252</v>
      </c>
      <c r="G26" s="127">
        <v>21700</v>
      </c>
      <c r="H26" s="17">
        <v>12477.499999999998</v>
      </c>
      <c r="I26" s="17">
        <v>31000</v>
      </c>
      <c r="J26" s="60">
        <v>0.40249999999999991</v>
      </c>
      <c r="K26" s="17">
        <v>1050</v>
      </c>
      <c r="L26" s="6" t="s">
        <v>36</v>
      </c>
      <c r="M26" s="6">
        <v>34063.57499999999</v>
      </c>
      <c r="N26" s="194">
        <f>SUM(L26:M26)*Summary!$E$7/1000</f>
        <v>10.730026124999997</v>
      </c>
      <c r="O26" s="1"/>
      <c r="P26" s="1"/>
      <c r="Q26" s="1"/>
      <c r="R26" s="1"/>
      <c r="S26" s="1"/>
      <c r="T26" s="1"/>
      <c r="U26" s="1"/>
      <c r="V26" s="1"/>
    </row>
    <row r="27" spans="1:22" ht="45" x14ac:dyDescent="0.25">
      <c r="A27" s="44">
        <v>1090</v>
      </c>
      <c r="B27" s="54" t="s">
        <v>253</v>
      </c>
      <c r="C27" s="54" t="s">
        <v>254</v>
      </c>
      <c r="D27" s="2">
        <v>2017</v>
      </c>
      <c r="E27" s="2" t="s">
        <v>41</v>
      </c>
      <c r="F27" s="186" t="s">
        <v>255</v>
      </c>
      <c r="G27" s="127">
        <v>211901.66</v>
      </c>
      <c r="H27" s="17">
        <v>189367.33</v>
      </c>
      <c r="I27" s="43">
        <v>212000</v>
      </c>
      <c r="J27" s="60">
        <v>0.89324212264150948</v>
      </c>
      <c r="K27" s="17">
        <v>5574</v>
      </c>
      <c r="L27" s="6">
        <v>99578.63183207548</v>
      </c>
      <c r="M27" s="6">
        <v>247950.79326186795</v>
      </c>
      <c r="N27" s="194">
        <f>SUM(L27:M27)*Summary!$E$7/1000</f>
        <v>109.47176890459218</v>
      </c>
      <c r="O27" s="1"/>
      <c r="P27" s="1"/>
      <c r="Q27" s="1"/>
      <c r="R27" s="1"/>
      <c r="S27" s="1"/>
      <c r="T27" s="1"/>
      <c r="U27" s="1"/>
      <c r="V27" s="1"/>
    </row>
    <row r="28" spans="1:22" ht="45" x14ac:dyDescent="0.25">
      <c r="A28" s="2">
        <v>1098</v>
      </c>
      <c r="B28" s="2" t="s">
        <v>256</v>
      </c>
      <c r="C28" s="2" t="s">
        <v>257</v>
      </c>
      <c r="D28" s="2">
        <v>2017</v>
      </c>
      <c r="E28" s="2">
        <v>2017</v>
      </c>
      <c r="F28" s="187" t="s">
        <v>258</v>
      </c>
      <c r="G28" s="127">
        <v>4000</v>
      </c>
      <c r="H28" s="6">
        <v>3700</v>
      </c>
      <c r="I28" s="6">
        <v>5750</v>
      </c>
      <c r="J28" s="239">
        <v>0.64347826086956517</v>
      </c>
      <c r="K28" s="6">
        <v>1130</v>
      </c>
      <c r="L28" s="6" t="s">
        <v>36</v>
      </c>
      <c r="M28" s="6">
        <v>119686.95652173912</v>
      </c>
      <c r="N28" s="194">
        <f>SUM(L28:M28)*Summary!$E$7/1000</f>
        <v>37.701391304347823</v>
      </c>
      <c r="O28" s="1"/>
      <c r="P28" s="1"/>
      <c r="Q28" s="1"/>
      <c r="R28" s="1"/>
      <c r="S28" s="1"/>
      <c r="T28" s="1"/>
      <c r="U28" s="1"/>
      <c r="V28" s="1"/>
    </row>
    <row r="29" spans="1:22" ht="60" x14ac:dyDescent="0.25">
      <c r="A29" s="2">
        <v>1102</v>
      </c>
      <c r="B29" s="54" t="s">
        <v>259</v>
      </c>
      <c r="C29" s="54" t="s">
        <v>260</v>
      </c>
      <c r="D29" s="2">
        <v>2018</v>
      </c>
      <c r="E29" s="2" t="s">
        <v>42</v>
      </c>
      <c r="F29" s="186" t="s">
        <v>261</v>
      </c>
      <c r="G29" s="127">
        <v>30000</v>
      </c>
      <c r="H29" s="17">
        <v>27976.163531114325</v>
      </c>
      <c r="I29" s="17">
        <v>34700</v>
      </c>
      <c r="J29" s="60">
        <v>0.80622949657389986</v>
      </c>
      <c r="K29" s="17">
        <v>1200</v>
      </c>
      <c r="L29" s="6" t="s">
        <v>36</v>
      </c>
      <c r="M29" s="6">
        <v>73624.877627128531</v>
      </c>
      <c r="N29" s="194">
        <f>SUM(L29:M29)*Summary!$E$7/1000</f>
        <v>23.191836452545488</v>
      </c>
      <c r="O29" s="1"/>
      <c r="P29" s="1"/>
      <c r="Q29" s="1"/>
      <c r="R29" s="1"/>
      <c r="S29" s="1"/>
      <c r="T29" s="1"/>
      <c r="U29" s="1"/>
      <c r="V29" s="1"/>
    </row>
    <row r="30" spans="1:22" ht="75" x14ac:dyDescent="0.25">
      <c r="A30" s="44">
        <v>1105</v>
      </c>
      <c r="B30" s="54" t="s">
        <v>262</v>
      </c>
      <c r="C30" s="54" t="s">
        <v>263</v>
      </c>
      <c r="D30" s="2">
        <v>2017</v>
      </c>
      <c r="E30" s="2" t="s">
        <v>54</v>
      </c>
      <c r="F30" s="186" t="s">
        <v>264</v>
      </c>
      <c r="G30" s="127">
        <v>2500</v>
      </c>
      <c r="H30" s="17">
        <v>2250</v>
      </c>
      <c r="I30" s="17">
        <v>3500</v>
      </c>
      <c r="J30" s="60">
        <v>0.6428571428571429</v>
      </c>
      <c r="K30" s="17">
        <v>132</v>
      </c>
      <c r="L30" s="6" t="s">
        <v>36</v>
      </c>
      <c r="M30" s="6">
        <v>3954.3428571428572</v>
      </c>
      <c r="N30" s="194">
        <f>SUM(L30:M30)*Summary!$E$7/1000</f>
        <v>1.2456179999999999</v>
      </c>
    </row>
    <row r="31" spans="1:22" ht="45" x14ac:dyDescent="0.25">
      <c r="A31" s="130">
        <v>1109</v>
      </c>
      <c r="B31" s="54" t="s">
        <v>265</v>
      </c>
      <c r="C31" s="54" t="s">
        <v>266</v>
      </c>
      <c r="D31" s="2">
        <v>2018</v>
      </c>
      <c r="E31" s="2" t="s">
        <v>43</v>
      </c>
      <c r="F31" s="189" t="s">
        <v>267</v>
      </c>
      <c r="G31" s="127">
        <v>49790</v>
      </c>
      <c r="H31" s="17">
        <v>46944.84</v>
      </c>
      <c r="I31" s="17">
        <v>128800</v>
      </c>
      <c r="J31" s="60">
        <v>0.36447857142857143</v>
      </c>
      <c r="K31" s="17">
        <v>3174</v>
      </c>
      <c r="L31" s="6" t="s">
        <v>36</v>
      </c>
      <c r="M31" s="6">
        <v>37250.730540000004</v>
      </c>
      <c r="N31" s="194">
        <f>SUM(L31:M31)*Summary!$E$7/1000</f>
        <v>11.733980120100002</v>
      </c>
    </row>
    <row r="32" spans="1:22" ht="45" x14ac:dyDescent="0.25">
      <c r="A32" s="130">
        <v>1112</v>
      </c>
      <c r="B32" s="54" t="s">
        <v>268</v>
      </c>
      <c r="C32" s="54" t="s">
        <v>269</v>
      </c>
      <c r="D32" s="2">
        <v>2018</v>
      </c>
      <c r="E32" s="2" t="s">
        <v>51</v>
      </c>
      <c r="F32" s="186" t="s">
        <v>270</v>
      </c>
      <c r="G32" s="127">
        <v>274856.08500000002</v>
      </c>
      <c r="H32" s="17">
        <v>260075.08</v>
      </c>
      <c r="I32" s="17">
        <v>368500</v>
      </c>
      <c r="J32" s="60">
        <v>0.36447857142857143</v>
      </c>
      <c r="K32" s="152">
        <v>9075</v>
      </c>
      <c r="L32" s="17">
        <v>412294.16596830392</v>
      </c>
      <c r="M32" s="47">
        <v>176281.50056130259</v>
      </c>
      <c r="N32" s="194">
        <f>SUM(L32:M32)*Summary!$E$7/1000</f>
        <v>185.40133495682605</v>
      </c>
    </row>
    <row r="33" spans="1:14" ht="75" x14ac:dyDescent="0.25">
      <c r="A33" s="44">
        <v>1113</v>
      </c>
      <c r="B33" s="54" t="s">
        <v>271</v>
      </c>
      <c r="C33" s="54" t="s">
        <v>272</v>
      </c>
      <c r="D33" s="2">
        <v>2017</v>
      </c>
      <c r="E33" s="2" t="s">
        <v>41</v>
      </c>
      <c r="F33" s="186" t="s">
        <v>273</v>
      </c>
      <c r="G33" s="127">
        <v>210300</v>
      </c>
      <c r="H33" s="17">
        <v>191243.34</v>
      </c>
      <c r="I33" s="17">
        <v>520000</v>
      </c>
      <c r="J33" s="60">
        <v>0.36777565384615385</v>
      </c>
      <c r="K33" s="17">
        <v>12300</v>
      </c>
      <c r="L33" s="6" t="s">
        <v>36</v>
      </c>
      <c r="M33" s="6">
        <v>180945.6216923077</v>
      </c>
      <c r="N33" s="194">
        <f>SUM(L33:M33)*Summary!$E$7/1000</f>
        <v>56.997870833076931</v>
      </c>
    </row>
    <row r="34" spans="1:14" ht="45" x14ac:dyDescent="0.25">
      <c r="A34" s="44">
        <v>1114</v>
      </c>
      <c r="B34" s="54" t="s">
        <v>274</v>
      </c>
      <c r="C34" s="54" t="s">
        <v>275</v>
      </c>
      <c r="D34" s="2">
        <v>2018</v>
      </c>
      <c r="E34" s="2" t="s">
        <v>43</v>
      </c>
      <c r="F34" s="186" t="s">
        <v>276</v>
      </c>
      <c r="G34" s="127">
        <v>26000</v>
      </c>
      <c r="H34" s="17">
        <v>23659.3</v>
      </c>
      <c r="I34" s="17">
        <v>27000</v>
      </c>
      <c r="J34" s="60">
        <v>0.87627037037037037</v>
      </c>
      <c r="K34" s="17">
        <v>854</v>
      </c>
      <c r="L34" s="6" t="s">
        <v>36</v>
      </c>
      <c r="M34" s="6">
        <v>3741.6744814814815</v>
      </c>
      <c r="N34" s="194">
        <f>SUM(L34:M34)*Summary!$E$7/1000</f>
        <v>1.1786274616666668</v>
      </c>
    </row>
    <row r="35" spans="1:14" ht="30" x14ac:dyDescent="0.25">
      <c r="A35" s="44">
        <v>1116</v>
      </c>
      <c r="B35" s="2" t="s">
        <v>277</v>
      </c>
      <c r="C35" s="2" t="s">
        <v>278</v>
      </c>
      <c r="D35" s="2">
        <v>2018</v>
      </c>
      <c r="E35" s="2" t="s">
        <v>42</v>
      </c>
      <c r="F35" s="2" t="s">
        <v>279</v>
      </c>
      <c r="G35" s="127">
        <v>246830</v>
      </c>
      <c r="H35" s="17">
        <v>233870.15</v>
      </c>
      <c r="I35" s="17">
        <v>261362</v>
      </c>
      <c r="J35" s="60">
        <v>0.89481313274309204</v>
      </c>
      <c r="K35" s="17">
        <v>8572</v>
      </c>
      <c r="L35" s="6">
        <v>107384.73443423299</v>
      </c>
      <c r="M35" s="6">
        <v>283802.51243333006</v>
      </c>
      <c r="N35" s="194">
        <f>SUM(L35:M35)*Summary!$E$7/1000</f>
        <v>123.22398276328236</v>
      </c>
    </row>
    <row r="36" spans="1:14" ht="60" x14ac:dyDescent="0.25">
      <c r="A36" s="130">
        <v>1117</v>
      </c>
      <c r="B36" s="132" t="s">
        <v>280</v>
      </c>
      <c r="C36" s="54" t="s">
        <v>281</v>
      </c>
      <c r="D36" s="2">
        <v>2018</v>
      </c>
      <c r="E36" s="2" t="s">
        <v>43</v>
      </c>
      <c r="F36" s="186" t="s">
        <v>282</v>
      </c>
      <c r="G36" s="127">
        <v>319500</v>
      </c>
      <c r="H36" s="17">
        <v>292897.06</v>
      </c>
      <c r="I36" s="17">
        <v>319500</v>
      </c>
      <c r="J36" s="29">
        <v>0.9167357120500782</v>
      </c>
      <c r="K36" s="17">
        <v>10300</v>
      </c>
      <c r="L36" s="6" t="s">
        <v>36</v>
      </c>
      <c r="M36" s="6">
        <v>207732.3123505477</v>
      </c>
      <c r="N36" s="194">
        <f>SUM(L36:M36)*Summary!$E$7/1000</f>
        <v>65.435678390422524</v>
      </c>
    </row>
    <row r="37" spans="1:14" ht="90" x14ac:dyDescent="0.25">
      <c r="A37" s="44">
        <v>1119</v>
      </c>
      <c r="B37" s="2" t="s">
        <v>283</v>
      </c>
      <c r="C37" s="2" t="s">
        <v>284</v>
      </c>
      <c r="D37" s="2">
        <v>2018</v>
      </c>
      <c r="E37" s="2" t="s">
        <v>51</v>
      </c>
      <c r="F37" s="2" t="s">
        <v>285</v>
      </c>
      <c r="G37" s="127">
        <v>555000</v>
      </c>
      <c r="H37" s="17">
        <v>555000</v>
      </c>
      <c r="I37" s="43">
        <v>755000</v>
      </c>
      <c r="J37" s="60">
        <v>0.73509933774834446</v>
      </c>
      <c r="K37" s="17">
        <v>16863</v>
      </c>
      <c r="L37" s="6">
        <v>656986.94701986748</v>
      </c>
      <c r="M37" s="6">
        <v>731362.82781456958</v>
      </c>
      <c r="N37" s="194">
        <f>SUM(L37:M37)*Summary!$E$7/1000</f>
        <v>437.33017907284773</v>
      </c>
    </row>
    <row r="38" spans="1:14" ht="30" x14ac:dyDescent="0.25">
      <c r="A38" s="44">
        <v>1123</v>
      </c>
      <c r="B38" s="132" t="s">
        <v>286</v>
      </c>
      <c r="C38" s="54" t="s">
        <v>287</v>
      </c>
      <c r="D38" s="2">
        <v>2018</v>
      </c>
      <c r="E38" s="2" t="s">
        <v>43</v>
      </c>
      <c r="F38" s="186" t="s">
        <v>288</v>
      </c>
      <c r="G38" s="127">
        <v>74471</v>
      </c>
      <c r="H38" s="17">
        <v>68947.48</v>
      </c>
      <c r="I38" s="240">
        <v>84003.255999999994</v>
      </c>
      <c r="J38" s="60">
        <v>0.82077151866589548</v>
      </c>
      <c r="K38" s="17">
        <v>1750</v>
      </c>
      <c r="L38" s="6" t="s">
        <v>36</v>
      </c>
      <c r="M38" s="6">
        <v>861.81009459918209</v>
      </c>
      <c r="N38" s="194">
        <f>SUM(L38:M38)*Summary!$E$7/1000</f>
        <v>0.27147017979874238</v>
      </c>
    </row>
    <row r="39" spans="1:14" ht="90" x14ac:dyDescent="0.25">
      <c r="A39" s="44">
        <v>1125</v>
      </c>
      <c r="B39" s="54" t="s">
        <v>289</v>
      </c>
      <c r="C39" s="54" t="s">
        <v>290</v>
      </c>
      <c r="D39" s="2">
        <v>2017</v>
      </c>
      <c r="E39" s="2" t="s">
        <v>41</v>
      </c>
      <c r="F39" s="186" t="s">
        <v>291</v>
      </c>
      <c r="G39" s="127">
        <v>58000</v>
      </c>
      <c r="H39" s="17">
        <v>53028.58</v>
      </c>
      <c r="I39" s="17">
        <v>58300</v>
      </c>
      <c r="J39" s="60">
        <v>0.90958113207547164</v>
      </c>
      <c r="K39" s="17">
        <v>1132</v>
      </c>
      <c r="L39" s="6" t="s">
        <v>36</v>
      </c>
      <c r="M39" s="6">
        <v>105641.66333886792</v>
      </c>
      <c r="N39" s="194">
        <f>SUM(L39:M39)*Summary!$E$7/1000</f>
        <v>33.277123951743391</v>
      </c>
    </row>
    <row r="40" spans="1:14" ht="60" x14ac:dyDescent="0.25">
      <c r="A40" s="5">
        <v>1128</v>
      </c>
      <c r="B40" s="2" t="s">
        <v>292</v>
      </c>
      <c r="C40" s="2" t="s">
        <v>293</v>
      </c>
      <c r="D40" s="2">
        <v>2017</v>
      </c>
      <c r="E40" s="2" t="s">
        <v>55</v>
      </c>
      <c r="F40" s="186" t="s">
        <v>294</v>
      </c>
      <c r="G40" s="127">
        <v>55168</v>
      </c>
      <c r="H40" s="17">
        <v>50597.303390006266</v>
      </c>
      <c r="I40" s="17">
        <v>297625</v>
      </c>
      <c r="J40" s="60">
        <v>0.17000353931963466</v>
      </c>
      <c r="K40" s="17">
        <v>8736</v>
      </c>
      <c r="L40" s="6" t="s">
        <v>36</v>
      </c>
      <c r="M40" s="6">
        <v>22277.263792444926</v>
      </c>
      <c r="N40" s="194">
        <f>SUM(L40:M40)*Summary!$E$7/1000</f>
        <v>7.0173380946201513</v>
      </c>
    </row>
    <row r="41" spans="1:14" ht="45" x14ac:dyDescent="0.25">
      <c r="A41" s="5">
        <v>1129</v>
      </c>
      <c r="B41" s="2" t="s">
        <v>292</v>
      </c>
      <c r="C41" s="2" t="s">
        <v>295</v>
      </c>
      <c r="D41" s="2">
        <v>2018</v>
      </c>
      <c r="E41" s="2">
        <v>2020</v>
      </c>
      <c r="F41" s="186" t="s">
        <v>296</v>
      </c>
      <c r="G41" s="127">
        <v>42937</v>
      </c>
      <c r="H41" s="17">
        <v>40324.552637431916</v>
      </c>
      <c r="I41" s="17">
        <v>135000</v>
      </c>
      <c r="J41" s="60">
        <v>0.29870038990690306</v>
      </c>
      <c r="K41" s="17">
        <v>4400</v>
      </c>
      <c r="L41" s="6" t="s">
        <v>36</v>
      </c>
      <c r="M41" s="6">
        <v>26679.91882648458</v>
      </c>
      <c r="N41" s="194">
        <f>SUM(L41:M41)*Summary!$E$7/1000</f>
        <v>8.4041744303426427</v>
      </c>
    </row>
    <row r="42" spans="1:14" ht="30" x14ac:dyDescent="0.25">
      <c r="A42" s="5">
        <v>1130</v>
      </c>
      <c r="B42" s="2" t="s">
        <v>292</v>
      </c>
      <c r="C42" s="2" t="s">
        <v>297</v>
      </c>
      <c r="D42" s="2">
        <v>2017</v>
      </c>
      <c r="E42" s="2">
        <v>2017</v>
      </c>
      <c r="F42" s="187" t="s">
        <v>298</v>
      </c>
      <c r="G42" s="127">
        <v>1624</v>
      </c>
      <c r="H42" s="6">
        <v>1496.056949781113</v>
      </c>
      <c r="I42" s="43">
        <v>2500</v>
      </c>
      <c r="J42" s="239">
        <v>0.5984227799124453</v>
      </c>
      <c r="K42" s="6"/>
      <c r="L42" s="6" t="s">
        <v>36</v>
      </c>
      <c r="M42" s="6">
        <v>59842.277991244526</v>
      </c>
      <c r="N42" s="194">
        <f>SUM(L42:M42)*Summary!$E$7/1000</f>
        <v>18.850317567242026</v>
      </c>
    </row>
    <row r="43" spans="1:14" ht="60" x14ac:dyDescent="0.25">
      <c r="A43" s="44">
        <v>1133</v>
      </c>
      <c r="B43" s="54" t="s">
        <v>12</v>
      </c>
      <c r="C43" s="54" t="s">
        <v>299</v>
      </c>
      <c r="D43" s="2">
        <v>2018</v>
      </c>
      <c r="E43" s="2">
        <v>2018</v>
      </c>
      <c r="F43" s="186" t="s">
        <v>300</v>
      </c>
      <c r="G43" s="127">
        <v>25900</v>
      </c>
      <c r="H43" s="17">
        <v>24588.6</v>
      </c>
      <c r="I43" s="17">
        <v>28000</v>
      </c>
      <c r="J43" s="60">
        <v>0.87816428571428573</v>
      </c>
      <c r="K43" s="17">
        <v>1134</v>
      </c>
      <c r="L43" s="6" t="s">
        <v>36</v>
      </c>
      <c r="M43" s="6">
        <v>15933.4128</v>
      </c>
      <c r="N43" s="194">
        <f>SUM(L43:M43)*Summary!$E$7/1000</f>
        <v>5.0190250320000001</v>
      </c>
    </row>
    <row r="44" spans="1:14" ht="45" x14ac:dyDescent="0.25">
      <c r="A44" s="2">
        <v>1134</v>
      </c>
      <c r="B44" s="2" t="s">
        <v>301</v>
      </c>
      <c r="C44" s="2" t="s">
        <v>302</v>
      </c>
      <c r="D44" s="2">
        <v>2019</v>
      </c>
      <c r="E44" s="2" t="s">
        <v>42</v>
      </c>
      <c r="F44" s="2" t="s">
        <v>303</v>
      </c>
      <c r="G44" s="127">
        <v>286463.01699999999</v>
      </c>
      <c r="H44" s="17">
        <v>268976.37</v>
      </c>
      <c r="I44" s="17">
        <v>384286.29399999999</v>
      </c>
      <c r="J44" s="60">
        <v>0.69993745340290481</v>
      </c>
      <c r="K44" s="17">
        <v>6800</v>
      </c>
      <c r="L44" s="6" t="s">
        <v>36</v>
      </c>
      <c r="M44" s="6">
        <v>184083.55024496399</v>
      </c>
      <c r="N44" s="194">
        <f>SUM(L44:M44)*Summary!$E$7/1000</f>
        <v>57.986318327163659</v>
      </c>
    </row>
    <row r="45" spans="1:14" ht="45" x14ac:dyDescent="0.25">
      <c r="A45" s="44">
        <v>1135</v>
      </c>
      <c r="B45" s="54" t="s">
        <v>304</v>
      </c>
      <c r="C45" s="54" t="s">
        <v>305</v>
      </c>
      <c r="D45" s="2">
        <v>2018</v>
      </c>
      <c r="E45" s="2" t="s">
        <v>47</v>
      </c>
      <c r="F45" s="186" t="s">
        <v>306</v>
      </c>
      <c r="G45" s="127">
        <v>284000</v>
      </c>
      <c r="H45" s="17">
        <v>284000</v>
      </c>
      <c r="I45" s="17">
        <v>350000</v>
      </c>
      <c r="J45" s="60">
        <v>0.81142857142857139</v>
      </c>
      <c r="K45" s="6">
        <v>8036</v>
      </c>
      <c r="L45" s="6" t="s">
        <v>36</v>
      </c>
      <c r="M45" s="6">
        <v>187034.28571428571</v>
      </c>
      <c r="N45" s="194">
        <f>SUM(L45:M45)*Summary!$E$7/1000</f>
        <v>58.915799999999997</v>
      </c>
    </row>
    <row r="46" spans="1:14" ht="45" x14ac:dyDescent="0.25">
      <c r="A46" s="44">
        <v>1136</v>
      </c>
      <c r="B46" s="54" t="s">
        <v>307</v>
      </c>
      <c r="C46" s="54" t="s">
        <v>308</v>
      </c>
      <c r="D46" s="2">
        <v>2018</v>
      </c>
      <c r="E46" s="2">
        <v>2018</v>
      </c>
      <c r="F46" s="186" t="s">
        <v>309</v>
      </c>
      <c r="G46" s="127">
        <v>67000</v>
      </c>
      <c r="H46" s="17">
        <v>43084.800000000003</v>
      </c>
      <c r="I46" s="17">
        <v>94000</v>
      </c>
      <c r="J46" s="60">
        <v>0.45834893617021277</v>
      </c>
      <c r="K46" s="6">
        <v>5851</v>
      </c>
      <c r="L46" s="6" t="s">
        <v>36</v>
      </c>
      <c r="M46" s="6">
        <v>32181.595506382979</v>
      </c>
      <c r="N46" s="194">
        <f>SUM(L46:M46)*Summary!$E$7/1000</f>
        <v>10.137202584510637</v>
      </c>
    </row>
    <row r="47" spans="1:14" ht="60" x14ac:dyDescent="0.25">
      <c r="A47" s="2">
        <v>1138</v>
      </c>
      <c r="B47" s="54" t="s">
        <v>14</v>
      </c>
      <c r="C47" s="54" t="s">
        <v>310</v>
      </c>
      <c r="D47" s="2">
        <v>2018</v>
      </c>
      <c r="E47" s="2" t="s">
        <v>43</v>
      </c>
      <c r="F47" s="173" t="s">
        <v>311</v>
      </c>
      <c r="G47" s="127">
        <v>275000</v>
      </c>
      <c r="H47" s="6">
        <v>175000.00000099998</v>
      </c>
      <c r="I47" s="6">
        <v>275000</v>
      </c>
      <c r="J47" s="239">
        <v>0.63636363636727267</v>
      </c>
      <c r="K47" s="6">
        <v>10801</v>
      </c>
      <c r="L47" s="6" t="s">
        <v>36</v>
      </c>
      <c r="M47" s="6">
        <v>2033358.7272843462</v>
      </c>
      <c r="N47" s="194">
        <f>SUM(L47:M47)*Summary!$E$7/1000</f>
        <v>640.50799909456907</v>
      </c>
    </row>
    <row r="48" spans="1:14" ht="60" x14ac:dyDescent="0.25">
      <c r="A48" s="2">
        <v>1139</v>
      </c>
      <c r="B48" s="2" t="s">
        <v>312</v>
      </c>
      <c r="C48" s="2" t="s">
        <v>313</v>
      </c>
      <c r="D48" s="2">
        <v>2019</v>
      </c>
      <c r="E48" s="2" t="s">
        <v>51</v>
      </c>
      <c r="F48" s="2" t="s">
        <v>314</v>
      </c>
      <c r="G48" s="127">
        <v>224600</v>
      </c>
      <c r="H48" s="17">
        <v>216407.62</v>
      </c>
      <c r="I48" s="17">
        <v>367000</v>
      </c>
      <c r="J48" s="60">
        <v>0.58966653950953685</v>
      </c>
      <c r="K48" s="47">
        <v>10750</v>
      </c>
      <c r="L48" s="6" t="s">
        <v>36</v>
      </c>
      <c r="M48" s="6">
        <v>431046.24038147135</v>
      </c>
      <c r="N48" s="194">
        <f>SUM(L48:M48)*Summary!$E$7/1000</f>
        <v>135.77956572016348</v>
      </c>
    </row>
    <row r="49" spans="1:15" ht="30" x14ac:dyDescent="0.25">
      <c r="A49" s="44">
        <v>1143</v>
      </c>
      <c r="B49" s="54" t="s">
        <v>315</v>
      </c>
      <c r="C49" s="54" t="s">
        <v>316</v>
      </c>
      <c r="D49" s="2">
        <v>2018</v>
      </c>
      <c r="E49" s="2" t="s">
        <v>51</v>
      </c>
      <c r="F49" s="186" t="s">
        <v>317</v>
      </c>
      <c r="G49" s="127">
        <v>21300</v>
      </c>
      <c r="H49" s="17">
        <v>19880</v>
      </c>
      <c r="I49" s="17">
        <v>62000</v>
      </c>
      <c r="J49" s="60">
        <v>0.32064516129032256</v>
      </c>
      <c r="K49" s="17">
        <v>1750</v>
      </c>
      <c r="L49" s="17" t="s">
        <v>36</v>
      </c>
      <c r="M49" s="17">
        <v>58918.548387096773</v>
      </c>
      <c r="N49" s="194">
        <f>SUM(L49:M49)*Summary!$E$7/1000</f>
        <v>18.559342741935485</v>
      </c>
    </row>
    <row r="50" spans="1:15" ht="30" x14ac:dyDescent="0.25">
      <c r="A50" s="2">
        <v>1144</v>
      </c>
      <c r="B50" s="2" t="s">
        <v>315</v>
      </c>
      <c r="C50" s="2" t="s">
        <v>206</v>
      </c>
      <c r="D50" s="2">
        <v>2018</v>
      </c>
      <c r="E50" s="2">
        <v>2018</v>
      </c>
      <c r="F50" s="187" t="s">
        <v>318</v>
      </c>
      <c r="G50" s="127">
        <v>1620</v>
      </c>
      <c r="H50" s="6">
        <v>1512</v>
      </c>
      <c r="I50" s="6">
        <v>3240</v>
      </c>
      <c r="J50" s="239">
        <v>0.46666666666666667</v>
      </c>
      <c r="K50" s="17">
        <v>6300</v>
      </c>
      <c r="L50" s="17" t="s">
        <v>36</v>
      </c>
      <c r="M50" s="17">
        <v>36493.333333333336</v>
      </c>
      <c r="N50" s="194">
        <f>SUM(L50:M50)*Summary!$E$7/1000</f>
        <v>11.495400000000002</v>
      </c>
    </row>
    <row r="51" spans="1:15" ht="75" x14ac:dyDescent="0.25">
      <c r="A51" s="2">
        <v>1145</v>
      </c>
      <c r="B51" s="2" t="s">
        <v>319</v>
      </c>
      <c r="C51" s="2" t="s">
        <v>320</v>
      </c>
      <c r="D51" s="5">
        <v>2019</v>
      </c>
      <c r="E51" s="5" t="s">
        <v>48</v>
      </c>
      <c r="F51" s="2" t="s">
        <v>321</v>
      </c>
      <c r="G51" s="127">
        <v>636000</v>
      </c>
      <c r="H51" s="17">
        <v>602349.99</v>
      </c>
      <c r="I51" s="17">
        <v>898000</v>
      </c>
      <c r="J51" s="60">
        <v>0.67076836302895326</v>
      </c>
      <c r="K51" s="17">
        <v>18559</v>
      </c>
      <c r="L51" s="17">
        <v>1479044.2404788421</v>
      </c>
      <c r="M51" s="17">
        <v>510400.39202762814</v>
      </c>
      <c r="N51" s="194">
        <f>SUM(L51:M51)*Summary!$E$7/1000</f>
        <v>626.6750592395382</v>
      </c>
    </row>
    <row r="52" spans="1:15" ht="45" x14ac:dyDescent="0.25">
      <c r="A52" s="44">
        <v>1147</v>
      </c>
      <c r="B52" s="2" t="s">
        <v>322</v>
      </c>
      <c r="C52" s="2" t="s">
        <v>323</v>
      </c>
      <c r="D52" s="5">
        <v>2018</v>
      </c>
      <c r="E52" s="5" t="s">
        <v>42</v>
      </c>
      <c r="F52" s="187" t="s">
        <v>324</v>
      </c>
      <c r="G52" s="127">
        <v>15000</v>
      </c>
      <c r="H52" s="17">
        <v>13750</v>
      </c>
      <c r="I52" s="17">
        <v>15000</v>
      </c>
      <c r="J52" s="60">
        <v>0.91666666666666663</v>
      </c>
      <c r="K52" s="17">
        <v>2823</v>
      </c>
      <c r="L52" s="17" t="s">
        <v>36</v>
      </c>
      <c r="M52" s="17">
        <v>238333.33333333331</v>
      </c>
      <c r="N52" s="194">
        <f>SUM(L52:M52)*Summary!$E$7/1000</f>
        <v>75.075000000000003</v>
      </c>
    </row>
    <row r="53" spans="1:15" ht="45" x14ac:dyDescent="0.25">
      <c r="A53" s="44">
        <v>1150</v>
      </c>
      <c r="B53" s="54" t="s">
        <v>325</v>
      </c>
      <c r="C53" s="54" t="s">
        <v>326</v>
      </c>
      <c r="D53" s="5">
        <v>2018</v>
      </c>
      <c r="E53" s="5" t="s">
        <v>48</v>
      </c>
      <c r="F53" s="186" t="s">
        <v>327</v>
      </c>
      <c r="G53" s="127">
        <v>120261</v>
      </c>
      <c r="H53" s="17">
        <v>112779</v>
      </c>
      <c r="I53" s="17">
        <v>230000</v>
      </c>
      <c r="J53" s="60">
        <v>0.49034347826086955</v>
      </c>
      <c r="K53" s="17">
        <v>6000</v>
      </c>
      <c r="L53" s="17">
        <v>67623.269086956527</v>
      </c>
      <c r="M53" s="17">
        <v>103560.54260869566</v>
      </c>
      <c r="N53" s="194">
        <f>SUM(L53:M53)*Summary!$E$7/1000</f>
        <v>53.922900684130447</v>
      </c>
    </row>
    <row r="54" spans="1:15" ht="60" x14ac:dyDescent="0.25">
      <c r="A54" s="2">
        <v>1152</v>
      </c>
      <c r="B54" s="2" t="s">
        <v>328</v>
      </c>
      <c r="C54" s="2" t="s">
        <v>329</v>
      </c>
      <c r="D54" s="5">
        <v>2019</v>
      </c>
      <c r="E54" s="5" t="s">
        <v>46</v>
      </c>
      <c r="F54" s="2" t="s">
        <v>330</v>
      </c>
      <c r="G54" s="127">
        <v>117250</v>
      </c>
      <c r="H54" s="17">
        <v>112712.02</v>
      </c>
      <c r="I54" s="17">
        <v>147000</v>
      </c>
      <c r="J54" s="60">
        <v>0.76674843537414961</v>
      </c>
      <c r="K54" s="17">
        <v>2715</v>
      </c>
      <c r="L54" s="17" t="s">
        <v>36</v>
      </c>
      <c r="M54" s="17">
        <v>65173.617006802713</v>
      </c>
      <c r="N54" s="194">
        <f>SUM(L54:M54)*Summary!$E$7/1000</f>
        <v>20.529689357142857</v>
      </c>
    </row>
    <row r="55" spans="1:15" ht="45" x14ac:dyDescent="0.25">
      <c r="A55" s="2">
        <v>1154</v>
      </c>
      <c r="B55" s="2" t="s">
        <v>331</v>
      </c>
      <c r="C55" s="2" t="s">
        <v>332</v>
      </c>
      <c r="D55" s="2">
        <v>2019</v>
      </c>
      <c r="E55" s="2" t="s">
        <v>42</v>
      </c>
      <c r="F55" s="2" t="s">
        <v>333</v>
      </c>
      <c r="G55" s="127">
        <v>46716.66</v>
      </c>
      <c r="H55" s="17">
        <v>46716.66</v>
      </c>
      <c r="I55" s="17">
        <v>109000</v>
      </c>
      <c r="J55" s="60">
        <v>0.4285932110091743</v>
      </c>
      <c r="K55" s="17">
        <v>2640</v>
      </c>
      <c r="L55" s="6" t="s">
        <v>36</v>
      </c>
      <c r="M55" s="6">
        <v>67097.12436990827</v>
      </c>
      <c r="N55" s="194">
        <f>SUM(L55:M55)*Summary!$E$7/1000</f>
        <v>21.135594176521106</v>
      </c>
    </row>
    <row r="56" spans="1:15" ht="90" x14ac:dyDescent="0.25">
      <c r="A56" s="44">
        <v>1155</v>
      </c>
      <c r="B56" s="54" t="s">
        <v>11</v>
      </c>
      <c r="C56" s="54" t="s">
        <v>334</v>
      </c>
      <c r="D56" s="2">
        <v>2018</v>
      </c>
      <c r="E56" s="2" t="s">
        <v>42</v>
      </c>
      <c r="F56" s="186" t="s">
        <v>335</v>
      </c>
      <c r="G56" s="127">
        <v>250000</v>
      </c>
      <c r="H56" s="17">
        <v>250000</v>
      </c>
      <c r="I56" s="17">
        <v>250000</v>
      </c>
      <c r="J56" s="60">
        <v>1</v>
      </c>
      <c r="K56" s="17">
        <v>6000</v>
      </c>
      <c r="L56" s="6" t="s">
        <v>36</v>
      </c>
      <c r="M56" s="6">
        <v>210000</v>
      </c>
      <c r="N56" s="194">
        <f>SUM(L56:M56)*Summary!$E$7/1000</f>
        <v>66.150000000000006</v>
      </c>
    </row>
    <row r="57" spans="1:15" ht="105" x14ac:dyDescent="0.25">
      <c r="A57" s="2">
        <v>1157</v>
      </c>
      <c r="B57" s="2" t="s">
        <v>8</v>
      </c>
      <c r="C57" s="2" t="s">
        <v>336</v>
      </c>
      <c r="D57" s="2">
        <v>2019</v>
      </c>
      <c r="E57" s="2">
        <v>2019</v>
      </c>
      <c r="F57" s="2" t="s">
        <v>337</v>
      </c>
      <c r="G57" s="127">
        <v>32000</v>
      </c>
      <c r="H57" s="42">
        <v>30896.560000000001</v>
      </c>
      <c r="I57" s="17">
        <v>44200</v>
      </c>
      <c r="J57" s="60">
        <v>0.69901719457013578</v>
      </c>
      <c r="K57" s="17">
        <v>1100</v>
      </c>
      <c r="L57" s="6" t="s">
        <v>36</v>
      </c>
      <c r="M57" s="6">
        <v>30756.756561085975</v>
      </c>
      <c r="N57" s="194">
        <f>SUM(L57:M57)*Summary!$E$7/1000</f>
        <v>9.6883783167420816</v>
      </c>
    </row>
    <row r="58" spans="1:15" ht="30" x14ac:dyDescent="0.25">
      <c r="A58" s="2">
        <v>1159</v>
      </c>
      <c r="B58" s="50" t="s">
        <v>338</v>
      </c>
      <c r="C58" s="2" t="s">
        <v>339</v>
      </c>
      <c r="D58" s="2">
        <v>2018</v>
      </c>
      <c r="E58" s="131">
        <v>2018</v>
      </c>
      <c r="F58" s="187" t="s">
        <v>340</v>
      </c>
      <c r="G58" s="127">
        <v>600</v>
      </c>
      <c r="H58" s="6">
        <v>559.99930434782607</v>
      </c>
      <c r="I58" s="6">
        <v>600</v>
      </c>
      <c r="J58" s="239">
        <v>0.93333217391304346</v>
      </c>
      <c r="K58" s="6">
        <v>3300</v>
      </c>
      <c r="L58" s="6" t="s">
        <v>36</v>
      </c>
      <c r="M58" s="6">
        <v>46666.608695652176</v>
      </c>
      <c r="N58" s="194">
        <f>SUM(L58:M58)*Summary!$E$7/1000</f>
        <v>14.699981739130434</v>
      </c>
    </row>
    <row r="59" spans="1:15" ht="45" x14ac:dyDescent="0.25">
      <c r="A59" s="2">
        <v>1163</v>
      </c>
      <c r="B59" s="2" t="s">
        <v>341</v>
      </c>
      <c r="C59" s="2" t="s">
        <v>342</v>
      </c>
      <c r="D59" s="2">
        <v>2019</v>
      </c>
      <c r="E59" s="2" t="s">
        <v>51</v>
      </c>
      <c r="F59" s="2" t="s">
        <v>343</v>
      </c>
      <c r="G59" s="127">
        <v>83155</v>
      </c>
      <c r="H59" s="17">
        <v>78283.360000000001</v>
      </c>
      <c r="I59" s="17">
        <v>122600</v>
      </c>
      <c r="J59" s="60">
        <v>0.63852659053833605</v>
      </c>
      <c r="K59" s="17">
        <v>4800</v>
      </c>
      <c r="L59" s="6" t="s">
        <v>36</v>
      </c>
      <c r="M59" s="6">
        <v>133347.33906166395</v>
      </c>
      <c r="N59" s="194">
        <f>SUM(L59:M59)*Summary!$E$7/1000</f>
        <v>42.004411804424144</v>
      </c>
    </row>
    <row r="60" spans="1:15" ht="90" x14ac:dyDescent="0.25">
      <c r="A60" s="2">
        <v>1164</v>
      </c>
      <c r="B60" s="2" t="s">
        <v>222</v>
      </c>
      <c r="C60" s="2" t="s">
        <v>344</v>
      </c>
      <c r="D60" s="2">
        <v>2019</v>
      </c>
      <c r="E60" s="2" t="s">
        <v>51</v>
      </c>
      <c r="F60" s="2" t="s">
        <v>345</v>
      </c>
      <c r="G60" s="127">
        <v>280320</v>
      </c>
      <c r="H60" s="17">
        <v>268054</v>
      </c>
      <c r="I60" s="17">
        <v>390500</v>
      </c>
      <c r="J60" s="60">
        <v>0.68643790012804096</v>
      </c>
      <c r="K60" s="17">
        <v>8682</v>
      </c>
      <c r="L60" s="6" t="s">
        <v>36</v>
      </c>
      <c r="M60" s="6">
        <v>286063.38474775932</v>
      </c>
      <c r="N60" s="194">
        <f>SUM(L60:M60)*Summary!$E$7/1000</f>
        <v>90.109966195544189</v>
      </c>
    </row>
    <row r="61" spans="1:15" ht="90" x14ac:dyDescent="0.25">
      <c r="A61" s="2">
        <v>1166</v>
      </c>
      <c r="B61" s="2" t="s">
        <v>346</v>
      </c>
      <c r="C61" s="2" t="s">
        <v>347</v>
      </c>
      <c r="D61" s="2">
        <v>2019</v>
      </c>
      <c r="E61" s="2" t="s">
        <v>46</v>
      </c>
      <c r="F61" s="2" t="s">
        <v>348</v>
      </c>
      <c r="G61" s="127">
        <v>129500</v>
      </c>
      <c r="H61" s="17">
        <v>127076.81</v>
      </c>
      <c r="I61" s="17">
        <v>131800</v>
      </c>
      <c r="J61" s="60">
        <v>0.96416396054628217</v>
      </c>
      <c r="K61" s="17">
        <v>2098</v>
      </c>
      <c r="L61" s="6" t="s">
        <v>36</v>
      </c>
      <c r="M61" s="6">
        <v>123391.77534279213</v>
      </c>
      <c r="N61" s="194">
        <f>SUM(L61:M61)*Summary!$E$7/1000</f>
        <v>38.868409232979516</v>
      </c>
      <c r="O61" s="13"/>
    </row>
    <row r="62" spans="1:15" ht="90" x14ac:dyDescent="0.25">
      <c r="A62" s="133">
        <v>1167</v>
      </c>
      <c r="B62" s="132" t="s">
        <v>349</v>
      </c>
      <c r="C62" s="54" t="s">
        <v>350</v>
      </c>
      <c r="D62" s="2">
        <v>2018</v>
      </c>
      <c r="E62" s="2" t="s">
        <v>46</v>
      </c>
      <c r="F62" s="186" t="s">
        <v>351</v>
      </c>
      <c r="G62" s="127">
        <v>500000</v>
      </c>
      <c r="H62" s="17">
        <v>500000</v>
      </c>
      <c r="I62" s="17">
        <v>526000</v>
      </c>
      <c r="J62" s="60">
        <v>0.95057034220532322</v>
      </c>
      <c r="K62" s="17">
        <v>10130</v>
      </c>
      <c r="L62" s="6">
        <v>74144.486692015213</v>
      </c>
      <c r="M62" s="6">
        <v>361461.0266159696</v>
      </c>
      <c r="N62" s="194">
        <f>SUM(L62:M62)*Summary!$E$7/1000</f>
        <v>137.21573669201524</v>
      </c>
      <c r="O62" s="13"/>
    </row>
    <row r="63" spans="1:15" ht="60" x14ac:dyDescent="0.25">
      <c r="A63" s="133">
        <v>1168</v>
      </c>
      <c r="B63" s="191" t="s">
        <v>349</v>
      </c>
      <c r="C63" s="56" t="s">
        <v>352</v>
      </c>
      <c r="D63" s="5">
        <v>2018</v>
      </c>
      <c r="E63" s="5" t="s">
        <v>51</v>
      </c>
      <c r="F63" s="192" t="s">
        <v>353</v>
      </c>
      <c r="G63" s="127">
        <v>500000</v>
      </c>
      <c r="H63" s="17">
        <v>500000</v>
      </c>
      <c r="I63" s="17">
        <v>520100</v>
      </c>
      <c r="J63" s="60">
        <v>0.9613535858488752</v>
      </c>
      <c r="K63" s="17">
        <v>7800</v>
      </c>
      <c r="L63" s="6" t="s">
        <v>36</v>
      </c>
      <c r="M63" s="6">
        <v>489271.29398192657</v>
      </c>
      <c r="N63" s="194">
        <f>SUM(L63:M63)*Summary!$E$7/1000</f>
        <v>154.12045760430686</v>
      </c>
      <c r="O63" s="13"/>
    </row>
    <row r="64" spans="1:15" ht="75" x14ac:dyDescent="0.25">
      <c r="A64" s="130">
        <v>1169</v>
      </c>
      <c r="B64" s="132" t="s">
        <v>349</v>
      </c>
      <c r="C64" s="54" t="s">
        <v>355</v>
      </c>
      <c r="D64" s="2">
        <v>2018</v>
      </c>
      <c r="E64" s="2" t="s">
        <v>53</v>
      </c>
      <c r="F64" s="186" t="s">
        <v>354</v>
      </c>
      <c r="G64" s="127">
        <v>500000</v>
      </c>
      <c r="H64" s="17">
        <v>500000</v>
      </c>
      <c r="I64" s="17">
        <v>522800</v>
      </c>
      <c r="J64" s="60">
        <v>0.9563886763580719</v>
      </c>
      <c r="K64" s="17">
        <v>10700</v>
      </c>
      <c r="L64" s="6" t="s">
        <v>36</v>
      </c>
      <c r="M64" s="6">
        <v>376587.60520275432</v>
      </c>
      <c r="N64" s="194">
        <f>SUM(L64:M64)*Summary!$E$7/1000</f>
        <v>118.62509563886762</v>
      </c>
      <c r="O64" s="13"/>
    </row>
    <row r="65" spans="1:15" ht="30" x14ac:dyDescent="0.25">
      <c r="A65" s="133">
        <v>1172</v>
      </c>
      <c r="B65" s="50" t="s">
        <v>356</v>
      </c>
      <c r="C65" s="2" t="s">
        <v>357</v>
      </c>
      <c r="D65" s="54">
        <v>2018</v>
      </c>
      <c r="E65" s="54">
        <v>2018</v>
      </c>
      <c r="F65" s="187" t="s">
        <v>358</v>
      </c>
      <c r="G65" s="17">
        <v>4000</v>
      </c>
      <c r="H65" s="17">
        <v>3733.3326582278478</v>
      </c>
      <c r="I65" s="17">
        <v>6600</v>
      </c>
      <c r="J65" s="29">
        <v>0.56565646336785569</v>
      </c>
      <c r="K65" s="49" t="s">
        <v>126</v>
      </c>
      <c r="L65" s="6">
        <v>1187878.573072497</v>
      </c>
      <c r="M65" s="6">
        <v>0</v>
      </c>
      <c r="N65" s="194">
        <f>SUM(L65:M65)*Summary!$E$7/1000</f>
        <v>374.18175051783658</v>
      </c>
      <c r="O65" s="13"/>
    </row>
    <row r="66" spans="1:15" ht="45" x14ac:dyDescent="0.25">
      <c r="A66" s="2">
        <v>1177</v>
      </c>
      <c r="B66" s="2" t="s">
        <v>359</v>
      </c>
      <c r="C66" s="2" t="s">
        <v>360</v>
      </c>
      <c r="D66" s="2">
        <v>2019</v>
      </c>
      <c r="E66" s="2" t="s">
        <v>38</v>
      </c>
      <c r="F66" s="2" t="s">
        <v>361</v>
      </c>
      <c r="G66" s="127">
        <v>95000</v>
      </c>
      <c r="H66" s="17">
        <v>91783.777222515579</v>
      </c>
      <c r="I66" s="17">
        <v>140000</v>
      </c>
      <c r="J66" s="60">
        <v>0.65559840873225417</v>
      </c>
      <c r="K66" s="17">
        <v>4718</v>
      </c>
      <c r="L66" s="6">
        <v>371173.59508785297</v>
      </c>
      <c r="M66" s="6">
        <v>139190.09815794486</v>
      </c>
      <c r="N66" s="194">
        <f>SUM(L66:M66)*Summary!$E$7/1000</f>
        <v>160.76456337242632</v>
      </c>
      <c r="O66" s="13"/>
    </row>
    <row r="67" spans="1:15" ht="30" x14ac:dyDescent="0.25">
      <c r="A67" s="130">
        <v>1181</v>
      </c>
      <c r="B67" s="50" t="s">
        <v>359</v>
      </c>
      <c r="C67" s="2" t="s">
        <v>362</v>
      </c>
      <c r="D67" s="131">
        <v>2018</v>
      </c>
      <c r="E67" s="131">
        <v>2018</v>
      </c>
      <c r="F67" s="187" t="s">
        <v>363</v>
      </c>
      <c r="G67" s="127">
        <v>1600</v>
      </c>
      <c r="H67" s="6">
        <v>1513.5131481677051</v>
      </c>
      <c r="I67" s="6">
        <v>2000</v>
      </c>
      <c r="J67" s="239">
        <v>0.75675657408385255</v>
      </c>
      <c r="K67" s="6" t="s">
        <v>36</v>
      </c>
      <c r="L67" s="6" t="s">
        <v>36</v>
      </c>
      <c r="M67" s="6">
        <v>817297.10001056071</v>
      </c>
      <c r="N67" s="194">
        <f>SUM(L67:M67)*Summary!$E$7/1000</f>
        <v>257.44858650332662</v>
      </c>
      <c r="O67" s="13"/>
    </row>
    <row r="68" spans="1:15" ht="45" x14ac:dyDescent="0.25">
      <c r="A68" s="2">
        <v>1182</v>
      </c>
      <c r="B68" s="2" t="s">
        <v>364</v>
      </c>
      <c r="C68" s="2" t="s">
        <v>365</v>
      </c>
      <c r="D68" s="2">
        <v>2019</v>
      </c>
      <c r="E68" s="2" t="s">
        <v>46</v>
      </c>
      <c r="F68" s="2" t="s">
        <v>366</v>
      </c>
      <c r="G68" s="127">
        <v>293200</v>
      </c>
      <c r="H68" s="17">
        <v>277910.66616379307</v>
      </c>
      <c r="I68" s="17">
        <v>419300</v>
      </c>
      <c r="J68" s="60">
        <v>0.66279672350057983</v>
      </c>
      <c r="K68" s="17">
        <v>10050</v>
      </c>
      <c r="L68" s="6">
        <v>19883.901705017393</v>
      </c>
      <c r="M68" s="6">
        <v>219816.53334896729</v>
      </c>
      <c r="N68" s="194">
        <f>SUM(L68:M68)*Summary!$E$7/1000</f>
        <v>75.505637042005176</v>
      </c>
      <c r="O68" s="13"/>
    </row>
    <row r="69" spans="1:15" ht="75" x14ac:dyDescent="0.25">
      <c r="A69" s="2">
        <v>1183</v>
      </c>
      <c r="B69" s="2" t="s">
        <v>364</v>
      </c>
      <c r="C69" s="2" t="s">
        <v>367</v>
      </c>
      <c r="D69" s="2">
        <v>2019</v>
      </c>
      <c r="E69" s="2" t="s">
        <v>51</v>
      </c>
      <c r="F69" s="2" t="s">
        <v>368</v>
      </c>
      <c r="G69" s="127">
        <v>304500</v>
      </c>
      <c r="H69" s="17">
        <v>284106.66642241384</v>
      </c>
      <c r="I69" s="17">
        <v>350000</v>
      </c>
      <c r="J69" s="60">
        <v>0.81173333263546799</v>
      </c>
      <c r="K69" s="17">
        <v>9650</v>
      </c>
      <c r="L69" s="6" t="s">
        <v>36</v>
      </c>
      <c r="M69" s="6">
        <v>204447.21582423209</v>
      </c>
      <c r="N69" s="194">
        <f>SUM(L69:M69)*Summary!$E$7/1000</f>
        <v>64.400872984633111</v>
      </c>
      <c r="O69" s="13"/>
    </row>
    <row r="70" spans="1:15" ht="75" x14ac:dyDescent="0.25">
      <c r="A70" s="2">
        <v>1184</v>
      </c>
      <c r="B70" s="2" t="s">
        <v>364</v>
      </c>
      <c r="C70" s="2" t="s">
        <v>369</v>
      </c>
      <c r="D70" s="2">
        <v>2019</v>
      </c>
      <c r="E70" s="2">
        <v>2020</v>
      </c>
      <c r="F70" s="2" t="s">
        <v>370</v>
      </c>
      <c r="G70" s="127">
        <v>479200</v>
      </c>
      <c r="H70" s="17">
        <v>454863.99913793104</v>
      </c>
      <c r="I70" s="17">
        <v>735500</v>
      </c>
      <c r="J70" s="60">
        <v>0.61844187510255755</v>
      </c>
      <c r="K70" s="17">
        <v>18000</v>
      </c>
      <c r="L70" s="6">
        <v>237110.61491432055</v>
      </c>
      <c r="M70" s="6">
        <v>818198.60076068365</v>
      </c>
      <c r="N70" s="194">
        <f>SUM(L70:M70)*Summary!$E$7/1000</f>
        <v>332.42240293762637</v>
      </c>
      <c r="O70" s="13"/>
    </row>
    <row r="71" spans="1:15" ht="75" x14ac:dyDescent="0.25">
      <c r="A71" s="2">
        <v>1185</v>
      </c>
      <c r="B71" s="2" t="s">
        <v>364</v>
      </c>
      <c r="C71" s="2" t="s">
        <v>371</v>
      </c>
      <c r="D71" s="2">
        <v>2019</v>
      </c>
      <c r="E71" s="2">
        <v>2018</v>
      </c>
      <c r="F71" s="2" t="s">
        <v>372</v>
      </c>
      <c r="G71" s="127">
        <v>144800</v>
      </c>
      <c r="H71" s="17">
        <v>133575.33331120689</v>
      </c>
      <c r="I71" s="17">
        <v>145000</v>
      </c>
      <c r="J71" s="60">
        <v>0.92120919524970268</v>
      </c>
      <c r="K71" s="17">
        <v>3770</v>
      </c>
      <c r="L71" s="6">
        <v>21053.314948236704</v>
      </c>
      <c r="M71" s="6">
        <v>320554.08488023432</v>
      </c>
      <c r="N71" s="194">
        <f>SUM(L71:M71)*Summary!$E$7/1000</f>
        <v>107.60633094596837</v>
      </c>
      <c r="O71" s="13"/>
    </row>
    <row r="72" spans="1:15" ht="120" x14ac:dyDescent="0.25">
      <c r="A72" s="2">
        <v>1187</v>
      </c>
      <c r="B72" s="2" t="s">
        <v>364</v>
      </c>
      <c r="C72" s="2" t="s">
        <v>373</v>
      </c>
      <c r="D72" s="2">
        <v>2019</v>
      </c>
      <c r="E72" s="2" t="s">
        <v>49</v>
      </c>
      <c r="F72" s="2" t="s">
        <v>374</v>
      </c>
      <c r="G72" s="127">
        <v>198100</v>
      </c>
      <c r="H72" s="17">
        <v>191983.99962241377</v>
      </c>
      <c r="I72" s="17">
        <v>1340500</v>
      </c>
      <c r="J72" s="60">
        <v>0.14321820188169621</v>
      </c>
      <c r="K72" s="17">
        <v>36850</v>
      </c>
      <c r="L72" s="6">
        <v>47190.397520018902</v>
      </c>
      <c r="M72" s="6">
        <v>221658.81105230117</v>
      </c>
      <c r="N72" s="194">
        <f>SUM(L72:M72)*Summary!$E$7/1000</f>
        <v>84.687500700280808</v>
      </c>
      <c r="O72" s="13"/>
    </row>
    <row r="73" spans="1:15" ht="60" x14ac:dyDescent="0.25">
      <c r="A73" s="2">
        <v>1188</v>
      </c>
      <c r="B73" s="2" t="s">
        <v>364</v>
      </c>
      <c r="C73" s="2" t="s">
        <v>375</v>
      </c>
      <c r="D73" s="2">
        <v>2019</v>
      </c>
      <c r="E73" s="2" t="s">
        <v>48</v>
      </c>
      <c r="F73" s="2" t="s">
        <v>376</v>
      </c>
      <c r="G73" s="127">
        <v>364800</v>
      </c>
      <c r="H73" s="17">
        <v>345882.66603448271</v>
      </c>
      <c r="I73" s="17">
        <v>475000</v>
      </c>
      <c r="J73" s="60">
        <v>0.72817403375680578</v>
      </c>
      <c r="K73" s="17">
        <v>13898</v>
      </c>
      <c r="L73" s="6" t="s">
        <v>36</v>
      </c>
      <c r="M73" s="6">
        <v>394686.34612493136</v>
      </c>
      <c r="N73" s="194">
        <f>SUM(L73:M73)*Summary!$E$7/1000</f>
        <v>124.32619902935338</v>
      </c>
      <c r="O73" s="13"/>
    </row>
    <row r="74" spans="1:15" ht="45" x14ac:dyDescent="0.25">
      <c r="A74" s="2">
        <v>1192</v>
      </c>
      <c r="B74" s="2" t="s">
        <v>364</v>
      </c>
      <c r="C74" s="2" t="s">
        <v>377</v>
      </c>
      <c r="D74" s="2">
        <v>2019</v>
      </c>
      <c r="E74" s="2" t="s">
        <v>46</v>
      </c>
      <c r="F74" s="54" t="s">
        <v>378</v>
      </c>
      <c r="G74" s="127">
        <v>55000</v>
      </c>
      <c r="H74" s="17">
        <v>54200</v>
      </c>
      <c r="I74" s="42">
        <v>94000</v>
      </c>
      <c r="J74" s="60">
        <v>0.57659574468085106</v>
      </c>
      <c r="K74" s="17">
        <v>1870</v>
      </c>
      <c r="L74" s="17">
        <v>19892.553191489362</v>
      </c>
      <c r="M74" s="17">
        <v>62106</v>
      </c>
      <c r="N74" s="194">
        <f>SUM(L74:M74)*Summary!$E$7/1000</f>
        <v>25.829544255319149</v>
      </c>
      <c r="O74" s="13"/>
    </row>
    <row r="75" spans="1:15" ht="45" x14ac:dyDescent="0.25">
      <c r="A75" s="44">
        <v>1193</v>
      </c>
      <c r="B75" s="54" t="s">
        <v>11</v>
      </c>
      <c r="C75" s="54" t="s">
        <v>379</v>
      </c>
      <c r="D75" s="2">
        <v>2018</v>
      </c>
      <c r="E75" s="2" t="s">
        <v>39</v>
      </c>
      <c r="F75" s="186" t="s">
        <v>380</v>
      </c>
      <c r="G75" s="127">
        <v>100000</v>
      </c>
      <c r="H75" s="17">
        <v>100000</v>
      </c>
      <c r="I75" s="17">
        <v>100000</v>
      </c>
      <c r="J75" s="60">
        <v>1</v>
      </c>
      <c r="K75" s="17">
        <v>3000</v>
      </c>
      <c r="L75" s="6" t="s">
        <v>36</v>
      </c>
      <c r="M75" s="6">
        <v>120000</v>
      </c>
      <c r="N75" s="194">
        <f>SUM(L75:M75)*Summary!$E$7/1000</f>
        <v>37.799999999999997</v>
      </c>
      <c r="O75" s="13"/>
    </row>
    <row r="76" spans="1:15" ht="30" x14ac:dyDescent="0.25">
      <c r="A76" s="133">
        <v>1194</v>
      </c>
      <c r="B76" s="54" t="s">
        <v>11</v>
      </c>
      <c r="C76" s="54" t="s">
        <v>381</v>
      </c>
      <c r="D76" s="2">
        <v>2018</v>
      </c>
      <c r="E76" s="2" t="s">
        <v>39</v>
      </c>
      <c r="F76" s="186" t="s">
        <v>383</v>
      </c>
      <c r="G76" s="127">
        <v>40000</v>
      </c>
      <c r="H76" s="17">
        <v>40000</v>
      </c>
      <c r="I76" s="17">
        <v>40000</v>
      </c>
      <c r="J76" s="60">
        <v>1</v>
      </c>
      <c r="K76" s="17">
        <v>1300</v>
      </c>
      <c r="L76" s="6" t="s">
        <v>36</v>
      </c>
      <c r="M76" s="6">
        <v>58500</v>
      </c>
      <c r="N76" s="194">
        <f>SUM(L76:M76)*Summary!$E$7/1000</f>
        <v>18.427499999999998</v>
      </c>
      <c r="O76" s="13"/>
    </row>
    <row r="77" spans="1:15" ht="30" x14ac:dyDescent="0.25">
      <c r="A77" s="133">
        <v>1195</v>
      </c>
      <c r="B77" s="54" t="s">
        <v>11</v>
      </c>
      <c r="C77" s="54" t="s">
        <v>382</v>
      </c>
      <c r="D77" s="2">
        <v>2018</v>
      </c>
      <c r="E77" s="2" t="s">
        <v>42</v>
      </c>
      <c r="F77" s="186" t="s">
        <v>383</v>
      </c>
      <c r="G77" s="127">
        <v>40000</v>
      </c>
      <c r="H77" s="17">
        <v>40000</v>
      </c>
      <c r="I77" s="17">
        <v>40000</v>
      </c>
      <c r="J77" s="60">
        <v>1</v>
      </c>
      <c r="K77" s="17">
        <v>1300</v>
      </c>
      <c r="L77" s="6" t="s">
        <v>36</v>
      </c>
      <c r="M77" s="6">
        <v>24700</v>
      </c>
      <c r="N77" s="194">
        <f>SUM(L77:M77)*Summary!$E$7/1000</f>
        <v>7.7805</v>
      </c>
      <c r="O77" s="13"/>
    </row>
    <row r="78" spans="1:15" ht="60" x14ac:dyDescent="0.25">
      <c r="A78" s="133">
        <v>1196</v>
      </c>
      <c r="B78" s="54" t="s">
        <v>384</v>
      </c>
      <c r="C78" s="54" t="s">
        <v>385</v>
      </c>
      <c r="D78" s="2">
        <v>2018</v>
      </c>
      <c r="E78" s="2" t="s">
        <v>47</v>
      </c>
      <c r="F78" s="173" t="s">
        <v>388</v>
      </c>
      <c r="G78" s="127">
        <v>360000</v>
      </c>
      <c r="H78" s="42">
        <v>360000</v>
      </c>
      <c r="I78" s="42">
        <v>360000</v>
      </c>
      <c r="J78" s="60">
        <v>1</v>
      </c>
      <c r="K78" s="17">
        <v>10591</v>
      </c>
      <c r="L78" s="6" t="s">
        <v>36</v>
      </c>
      <c r="M78" s="6">
        <v>600046</v>
      </c>
      <c r="N78" s="194">
        <f>SUM(L78:M78)*Summary!$E$7/1000</f>
        <v>189.01449</v>
      </c>
      <c r="O78" s="13"/>
    </row>
    <row r="79" spans="1:15" ht="60" x14ac:dyDescent="0.25">
      <c r="A79" s="2">
        <v>1198</v>
      </c>
      <c r="B79" s="54" t="s">
        <v>386</v>
      </c>
      <c r="C79" s="54" t="s">
        <v>387</v>
      </c>
      <c r="D79" s="2">
        <v>2018</v>
      </c>
      <c r="E79" s="2" t="s">
        <v>43</v>
      </c>
      <c r="F79" s="189" t="s">
        <v>389</v>
      </c>
      <c r="G79" s="127">
        <v>150000</v>
      </c>
      <c r="H79" s="17">
        <v>150000</v>
      </c>
      <c r="I79" s="17">
        <v>190000</v>
      </c>
      <c r="J79" s="60">
        <v>0.78947368421052633</v>
      </c>
      <c r="K79" s="17">
        <v>6700</v>
      </c>
      <c r="L79" s="6" t="s">
        <v>36</v>
      </c>
      <c r="M79" s="6">
        <v>111078.94736842105</v>
      </c>
      <c r="N79" s="194">
        <f>SUM(L79:M79)*Summary!$E$7/1000</f>
        <v>34.989868421052634</v>
      </c>
      <c r="O79" s="13"/>
    </row>
    <row r="80" spans="1:15" ht="105" x14ac:dyDescent="0.25">
      <c r="A80" s="2">
        <v>1199</v>
      </c>
      <c r="B80" s="54" t="s">
        <v>386</v>
      </c>
      <c r="C80" s="54" t="s">
        <v>390</v>
      </c>
      <c r="D80" s="2">
        <v>2018</v>
      </c>
      <c r="E80" s="2" t="s">
        <v>52</v>
      </c>
      <c r="F80" s="189" t="s">
        <v>393</v>
      </c>
      <c r="G80" s="127">
        <v>100000</v>
      </c>
      <c r="H80" s="17">
        <v>100000</v>
      </c>
      <c r="I80" s="17">
        <v>341000</v>
      </c>
      <c r="J80" s="60">
        <v>0.2932551319648094</v>
      </c>
      <c r="K80" s="17">
        <v>10200</v>
      </c>
      <c r="L80" s="6" t="s">
        <v>36</v>
      </c>
      <c r="M80" s="6">
        <v>122041.05571847511</v>
      </c>
      <c r="N80" s="194">
        <f>SUM(L80:M80)*Summary!$E$7/1000</f>
        <v>38.442932551319657</v>
      </c>
      <c r="O80" s="13"/>
    </row>
    <row r="81" spans="1:15" ht="30" x14ac:dyDescent="0.25">
      <c r="A81" s="130">
        <v>1200</v>
      </c>
      <c r="B81" s="54" t="s">
        <v>391</v>
      </c>
      <c r="C81" s="54" t="s">
        <v>392</v>
      </c>
      <c r="D81" s="2">
        <v>2018</v>
      </c>
      <c r="E81" s="2" t="s">
        <v>43</v>
      </c>
      <c r="F81" s="171" t="s">
        <v>394</v>
      </c>
      <c r="G81" s="127">
        <v>89472.5</v>
      </c>
      <c r="H81" s="17">
        <v>83507.679999999993</v>
      </c>
      <c r="I81" s="17">
        <v>128000</v>
      </c>
      <c r="J81" s="60">
        <v>0.65240374999999995</v>
      </c>
      <c r="K81" s="17">
        <v>2095</v>
      </c>
      <c r="L81" s="6" t="s">
        <v>36</v>
      </c>
      <c r="M81" s="241">
        <v>20501.78784375</v>
      </c>
      <c r="N81" s="194">
        <f>SUM(L81:M81)*Summary!$E$7/1000</f>
        <v>6.4580631707812497</v>
      </c>
      <c r="O81" s="13"/>
    </row>
    <row r="82" spans="1:15" ht="60" x14ac:dyDescent="0.25">
      <c r="A82" s="44">
        <v>1201</v>
      </c>
      <c r="B82" s="54" t="s">
        <v>10</v>
      </c>
      <c r="C82" s="54" t="s">
        <v>395</v>
      </c>
      <c r="D82" s="2">
        <v>2017</v>
      </c>
      <c r="E82" s="2" t="s">
        <v>41</v>
      </c>
      <c r="F82" s="189" t="s">
        <v>398</v>
      </c>
      <c r="G82" s="127">
        <v>25000</v>
      </c>
      <c r="H82" s="17">
        <v>13500</v>
      </c>
      <c r="I82" s="17">
        <v>30000</v>
      </c>
      <c r="J82" s="60">
        <v>0.44999999999999996</v>
      </c>
      <c r="K82" s="17">
        <v>838</v>
      </c>
      <c r="L82" s="6" t="s">
        <v>36</v>
      </c>
      <c r="M82" s="6">
        <v>13952.7</v>
      </c>
      <c r="N82" s="194">
        <f>SUM(L82:M82)*Summary!$E$7/1000</f>
        <v>4.3951005000000007</v>
      </c>
      <c r="O82" s="13"/>
    </row>
    <row r="83" spans="1:15" ht="75" x14ac:dyDescent="0.25">
      <c r="A83" s="2">
        <v>1202</v>
      </c>
      <c r="B83" s="54" t="s">
        <v>396</v>
      </c>
      <c r="C83" s="54" t="s">
        <v>397</v>
      </c>
      <c r="D83" s="2">
        <v>2018</v>
      </c>
      <c r="E83" s="2" t="s">
        <v>46</v>
      </c>
      <c r="F83" s="189" t="s">
        <v>399</v>
      </c>
      <c r="G83" s="127">
        <v>250000</v>
      </c>
      <c r="H83" s="17">
        <v>247500</v>
      </c>
      <c r="I83" s="17">
        <v>457000</v>
      </c>
      <c r="J83" s="60">
        <v>0.54157549234135671</v>
      </c>
      <c r="K83" s="17">
        <v>10500</v>
      </c>
      <c r="L83" s="6" t="s">
        <v>36</v>
      </c>
      <c r="M83" s="6" t="s">
        <v>36</v>
      </c>
      <c r="N83" s="194">
        <f>SUM(L83:M83)*Summary!$E$7/1000</f>
        <v>0</v>
      </c>
      <c r="O83" s="13"/>
    </row>
    <row r="84" spans="1:15" ht="30" x14ac:dyDescent="0.25">
      <c r="A84" s="2">
        <v>1203</v>
      </c>
      <c r="B84" s="2" t="s">
        <v>11</v>
      </c>
      <c r="C84" s="2" t="s">
        <v>400</v>
      </c>
      <c r="D84" s="2">
        <v>2018</v>
      </c>
      <c r="E84" s="2" t="s">
        <v>42</v>
      </c>
      <c r="F84" s="173" t="s">
        <v>401</v>
      </c>
      <c r="G84" s="6">
        <v>4000</v>
      </c>
      <c r="H84" s="6">
        <v>4000</v>
      </c>
      <c r="I84" s="6">
        <v>4000</v>
      </c>
      <c r="J84" s="239">
        <v>1</v>
      </c>
      <c r="K84" s="6" t="s">
        <v>36</v>
      </c>
      <c r="L84" s="6" t="s">
        <v>36</v>
      </c>
      <c r="M84" s="6" t="s">
        <v>36</v>
      </c>
      <c r="N84" s="194">
        <f>SUM(L84:M84)*Summary!$E$7/1000</f>
        <v>0</v>
      </c>
      <c r="O84" s="13"/>
    </row>
    <row r="85" spans="1:15" ht="75" x14ac:dyDescent="0.25">
      <c r="A85" s="2">
        <v>1205</v>
      </c>
      <c r="B85" s="2" t="s">
        <v>402</v>
      </c>
      <c r="C85" s="2" t="s">
        <v>403</v>
      </c>
      <c r="D85" s="2">
        <v>2019</v>
      </c>
      <c r="E85" s="5" t="s">
        <v>38</v>
      </c>
      <c r="F85" s="2" t="s">
        <v>404</v>
      </c>
      <c r="G85" s="127">
        <v>235000</v>
      </c>
      <c r="H85" s="17">
        <v>133099.861</v>
      </c>
      <c r="I85" s="42">
        <v>235000</v>
      </c>
      <c r="J85" s="143">
        <v>0.5663823853259401</v>
      </c>
      <c r="K85" s="32">
        <v>5550</v>
      </c>
      <c r="L85" s="32" t="s">
        <v>36</v>
      </c>
      <c r="M85" s="32">
        <v>102318.39386509436</v>
      </c>
      <c r="N85" s="194">
        <f>SUM(L85:M85)*Summary!$E$7/1000</f>
        <v>32.230294067504722</v>
      </c>
      <c r="O85" s="13"/>
    </row>
    <row r="86" spans="1:15" ht="45" x14ac:dyDescent="0.25">
      <c r="A86" s="2">
        <v>1206</v>
      </c>
      <c r="B86" s="38" t="s">
        <v>118</v>
      </c>
      <c r="C86" s="2" t="s">
        <v>103</v>
      </c>
      <c r="D86" s="2">
        <v>2019</v>
      </c>
      <c r="E86" s="2" t="s">
        <v>38</v>
      </c>
      <c r="F86" s="2" t="s">
        <v>100</v>
      </c>
      <c r="G86" s="127">
        <v>312500</v>
      </c>
      <c r="H86" s="17">
        <v>245400.13944840402</v>
      </c>
      <c r="I86" s="42">
        <v>312500</v>
      </c>
      <c r="J86" s="143">
        <v>0.78528044623489301</v>
      </c>
      <c r="K86" s="142">
        <v>5550</v>
      </c>
      <c r="L86" s="142">
        <v>149203.28478462968</v>
      </c>
      <c r="M86" s="142">
        <v>93704</v>
      </c>
      <c r="N86" s="194">
        <f>SUM(L86:M86)*Summary!$E$7/1000</f>
        <v>76.515794707158349</v>
      </c>
      <c r="O86" s="13"/>
    </row>
    <row r="87" spans="1:15" ht="60" x14ac:dyDescent="0.25">
      <c r="A87" s="2">
        <v>1207</v>
      </c>
      <c r="B87" s="2" t="s">
        <v>0</v>
      </c>
      <c r="C87" s="2" t="s">
        <v>405</v>
      </c>
      <c r="D87" s="2">
        <v>2019</v>
      </c>
      <c r="E87" s="2" t="s">
        <v>46</v>
      </c>
      <c r="F87" s="2" t="s">
        <v>408</v>
      </c>
      <c r="G87" s="127">
        <v>50000</v>
      </c>
      <c r="H87" s="17">
        <v>48030.298051948055</v>
      </c>
      <c r="I87" s="42">
        <v>50600</v>
      </c>
      <c r="J87" s="143">
        <v>0.94921537652071242</v>
      </c>
      <c r="K87" s="32">
        <v>3194</v>
      </c>
      <c r="L87" s="32">
        <v>75187.34997420563</v>
      </c>
      <c r="M87" s="32">
        <v>47295.985036671605</v>
      </c>
      <c r="N87" s="194">
        <f>SUM(L87:M87)*Summary!$E$7/1000</f>
        <v>38.582250528426322</v>
      </c>
      <c r="O87" s="13"/>
    </row>
    <row r="88" spans="1:15" ht="45" x14ac:dyDescent="0.25">
      <c r="A88" s="2">
        <v>1209</v>
      </c>
      <c r="B88" s="2" t="s">
        <v>406</v>
      </c>
      <c r="C88" s="2" t="s">
        <v>407</v>
      </c>
      <c r="D88" s="2">
        <v>2019</v>
      </c>
      <c r="E88" s="2" t="s">
        <v>48</v>
      </c>
      <c r="F88" s="2" t="s">
        <v>409</v>
      </c>
      <c r="G88" s="127">
        <v>181000</v>
      </c>
      <c r="H88" s="17">
        <v>173716.66</v>
      </c>
      <c r="I88" s="17">
        <v>600000</v>
      </c>
      <c r="J88" s="143">
        <v>0.28952776666666669</v>
      </c>
      <c r="K88" s="145">
        <v>14875</v>
      </c>
      <c r="L88" s="144">
        <v>241176.62963333333</v>
      </c>
      <c r="M88" s="144">
        <v>224601.16499166665</v>
      </c>
      <c r="N88" s="194">
        <f>SUM(L88:M88)*Summary!$E$7/1000</f>
        <v>146.72000530687498</v>
      </c>
      <c r="O88" s="13"/>
    </row>
    <row r="89" spans="1:15" ht="60" x14ac:dyDescent="0.25">
      <c r="A89" s="2">
        <v>1210</v>
      </c>
      <c r="B89" s="2" t="s">
        <v>410</v>
      </c>
      <c r="C89" s="2" t="s">
        <v>411</v>
      </c>
      <c r="D89" s="2">
        <v>2019</v>
      </c>
      <c r="E89" s="2">
        <v>2019</v>
      </c>
      <c r="F89" s="2" t="s">
        <v>412</v>
      </c>
      <c r="G89" s="127">
        <v>354766</v>
      </c>
      <c r="H89" s="17">
        <v>346000</v>
      </c>
      <c r="I89" s="32">
        <v>436000</v>
      </c>
      <c r="J89" s="143">
        <v>0.79357798165137616</v>
      </c>
      <c r="K89" s="32">
        <v>9314</v>
      </c>
      <c r="L89" s="6" t="s">
        <v>36</v>
      </c>
      <c r="M89" s="144">
        <v>46979.816513761471</v>
      </c>
      <c r="N89" s="194">
        <f>SUM(L89:M89)*Summary!$E$7/1000</f>
        <v>14.798642201834864</v>
      </c>
      <c r="O89" s="13"/>
    </row>
    <row r="90" spans="1:15" ht="105" x14ac:dyDescent="0.25">
      <c r="A90" s="2">
        <v>1221</v>
      </c>
      <c r="B90" s="2" t="s">
        <v>413</v>
      </c>
      <c r="C90" s="2" t="s">
        <v>414</v>
      </c>
      <c r="D90" s="2">
        <v>2019</v>
      </c>
      <c r="E90" s="2" t="s">
        <v>50</v>
      </c>
      <c r="F90" s="2" t="s">
        <v>415</v>
      </c>
      <c r="G90" s="127">
        <v>214530</v>
      </c>
      <c r="H90" s="17">
        <v>206485.11</v>
      </c>
      <c r="I90" s="32">
        <v>289000</v>
      </c>
      <c r="J90" s="60">
        <v>0.71448134948096886</v>
      </c>
      <c r="K90" s="17">
        <v>10257</v>
      </c>
      <c r="L90" s="6" t="s">
        <v>36</v>
      </c>
      <c r="M90" s="6">
        <v>405262.4666499343</v>
      </c>
      <c r="N90" s="194">
        <f>SUM(L90:M90)*Summary!$E$7/1000</f>
        <v>127.6576769947293</v>
      </c>
      <c r="O90" s="13"/>
    </row>
    <row r="91" spans="1:15" ht="60" x14ac:dyDescent="0.25">
      <c r="A91" s="2">
        <v>1223</v>
      </c>
      <c r="B91" s="2" t="s">
        <v>416</v>
      </c>
      <c r="C91" s="2" t="s">
        <v>417</v>
      </c>
      <c r="D91" s="2">
        <v>2019</v>
      </c>
      <c r="E91" s="2" t="s">
        <v>46</v>
      </c>
      <c r="F91" s="2" t="s">
        <v>418</v>
      </c>
      <c r="G91" s="127">
        <v>21057.5</v>
      </c>
      <c r="H91" s="17">
        <v>20425.759999999998</v>
      </c>
      <c r="I91" s="32">
        <v>32200</v>
      </c>
      <c r="J91" s="60">
        <v>0.63434037267080745</v>
      </c>
      <c r="K91" s="17">
        <v>705</v>
      </c>
      <c r="L91" s="6" t="s">
        <v>36</v>
      </c>
      <c r="M91" s="6">
        <v>1386.350884472047</v>
      </c>
      <c r="N91" s="194">
        <f>SUM(L91:M91)*Summary!$E$7/1000</f>
        <v>0.43670052860869479</v>
      </c>
      <c r="O91" s="13"/>
    </row>
    <row r="92" spans="1:15" ht="60" x14ac:dyDescent="0.25">
      <c r="A92" s="2">
        <v>1224</v>
      </c>
      <c r="B92" s="2" t="s">
        <v>419</v>
      </c>
      <c r="C92" s="2" t="s">
        <v>420</v>
      </c>
      <c r="D92" s="2">
        <v>2019</v>
      </c>
      <c r="E92" s="2">
        <v>2019</v>
      </c>
      <c r="F92" s="2" t="s">
        <v>421</v>
      </c>
      <c r="G92" s="127">
        <v>84980</v>
      </c>
      <c r="H92" s="17">
        <v>69980</v>
      </c>
      <c r="I92" s="45">
        <v>94860</v>
      </c>
      <c r="J92" s="60">
        <v>0.73771874341134303</v>
      </c>
      <c r="K92" s="17">
        <v>1377</v>
      </c>
      <c r="L92" s="6" t="s">
        <v>36</v>
      </c>
      <c r="M92" s="6">
        <v>45204.822580645159</v>
      </c>
      <c r="N92" s="194">
        <f>SUM(L92:M92)*Summary!$E$7/1000</f>
        <v>14.239519112903224</v>
      </c>
      <c r="O92" s="13"/>
    </row>
    <row r="93" spans="1:15" ht="45" x14ac:dyDescent="0.25">
      <c r="A93" s="2">
        <v>1225</v>
      </c>
      <c r="B93" s="2" t="s">
        <v>423</v>
      </c>
      <c r="C93" s="2" t="s">
        <v>422</v>
      </c>
      <c r="D93" s="38">
        <v>2019</v>
      </c>
      <c r="E93" s="2" t="s">
        <v>38</v>
      </c>
      <c r="F93" s="2" t="s">
        <v>424</v>
      </c>
      <c r="G93" s="127">
        <v>25000</v>
      </c>
      <c r="H93" s="17">
        <v>24166.66</v>
      </c>
      <c r="I93" s="17">
        <v>27000</v>
      </c>
      <c r="J93" s="239">
        <v>0.89506148148148146</v>
      </c>
      <c r="K93" s="6">
        <v>21000</v>
      </c>
      <c r="L93" s="6" t="s">
        <v>36</v>
      </c>
      <c r="M93" s="6">
        <v>1467900.8296296296</v>
      </c>
      <c r="N93" s="194">
        <f>SUM(L93:M93)*Summary!$E$7/1000</f>
        <v>462.38876133333332</v>
      </c>
      <c r="O93" s="13"/>
    </row>
    <row r="94" spans="1:15" ht="45" x14ac:dyDescent="0.25">
      <c r="A94" s="2">
        <v>1227</v>
      </c>
      <c r="B94" s="2" t="s">
        <v>425</v>
      </c>
      <c r="C94" s="2" t="s">
        <v>426</v>
      </c>
      <c r="D94" s="38">
        <v>2019</v>
      </c>
      <c r="E94" s="2" t="s">
        <v>46</v>
      </c>
      <c r="F94" s="2" t="s">
        <v>427</v>
      </c>
      <c r="G94" s="127">
        <v>57454</v>
      </c>
      <c r="H94" s="17">
        <v>57454</v>
      </c>
      <c r="I94" s="17">
        <v>106768</v>
      </c>
      <c r="J94" s="239">
        <v>0.53812003596583247</v>
      </c>
      <c r="K94" s="6">
        <v>3100</v>
      </c>
      <c r="L94" s="6" t="s">
        <v>36</v>
      </c>
      <c r="M94" s="6">
        <v>382234.73334707029</v>
      </c>
      <c r="N94" s="194">
        <f>SUM(L94:M94)*Summary!$E$7/1000</f>
        <v>120.40394100432714</v>
      </c>
    </row>
    <row r="95" spans="1:15" ht="30" x14ac:dyDescent="0.25">
      <c r="A95" s="2">
        <v>1230</v>
      </c>
      <c r="B95" s="2" t="s">
        <v>1</v>
      </c>
      <c r="C95" s="2" t="s">
        <v>428</v>
      </c>
      <c r="D95" s="2">
        <v>2019</v>
      </c>
      <c r="E95" s="2" t="s">
        <v>38</v>
      </c>
      <c r="F95" s="2" t="s">
        <v>429</v>
      </c>
      <c r="G95" s="127">
        <v>42000</v>
      </c>
      <c r="H95" s="6">
        <v>42000</v>
      </c>
      <c r="I95" s="6">
        <v>42000</v>
      </c>
      <c r="J95" s="60">
        <v>1</v>
      </c>
      <c r="K95" s="17">
        <v>4109</v>
      </c>
      <c r="L95" s="6" t="s">
        <v>36</v>
      </c>
      <c r="M95" s="6">
        <v>24654</v>
      </c>
      <c r="N95" s="194">
        <f>SUM(L95:M95)*Summary!$E$7/1000</f>
        <v>7.7660100000000005</v>
      </c>
    </row>
    <row r="96" spans="1:15" ht="75" x14ac:dyDescent="0.25">
      <c r="A96" s="5">
        <v>1231</v>
      </c>
      <c r="B96" s="5" t="s">
        <v>210</v>
      </c>
      <c r="C96" s="5" t="s">
        <v>101</v>
      </c>
      <c r="D96" s="5">
        <v>2020</v>
      </c>
      <c r="E96" s="5" t="s">
        <v>50</v>
      </c>
      <c r="F96" s="5" t="s">
        <v>451</v>
      </c>
      <c r="G96" s="127">
        <v>448174</v>
      </c>
      <c r="H96" s="6">
        <v>446424</v>
      </c>
      <c r="I96" s="6">
        <v>580000</v>
      </c>
      <c r="J96" s="239">
        <v>0.76969655172413798</v>
      </c>
      <c r="K96" s="17">
        <v>11530</v>
      </c>
      <c r="L96" s="6" t="s">
        <v>36</v>
      </c>
      <c r="M96" s="17">
        <v>632759.06851034483</v>
      </c>
      <c r="N96" s="194">
        <f>SUM(L96:M96)*Summary!$E$7/1000</f>
        <v>199.31910658075861</v>
      </c>
    </row>
    <row r="97" spans="1:14" ht="75" x14ac:dyDescent="0.25">
      <c r="A97" s="44">
        <v>1236</v>
      </c>
      <c r="B97" s="54" t="s">
        <v>37</v>
      </c>
      <c r="C97" s="171" t="s">
        <v>430</v>
      </c>
      <c r="D97" s="2">
        <v>2018</v>
      </c>
      <c r="E97" s="2" t="s">
        <v>58</v>
      </c>
      <c r="F97" s="54" t="s">
        <v>431</v>
      </c>
      <c r="G97" s="127">
        <v>133149.79999999999</v>
      </c>
      <c r="H97" s="17">
        <v>129399.1</v>
      </c>
      <c r="I97" s="45">
        <v>138177.38</v>
      </c>
      <c r="J97" s="60">
        <v>0.93647093323089492</v>
      </c>
      <c r="K97" s="17">
        <v>5500</v>
      </c>
      <c r="L97" s="6" t="s">
        <v>36</v>
      </c>
      <c r="M97" s="6">
        <v>240532.55920035538</v>
      </c>
      <c r="N97" s="194">
        <f>SUM(L97:M97)*Summary!$E$7/1000</f>
        <v>75.767756148111943</v>
      </c>
    </row>
    <row r="98" spans="1:14" ht="75" x14ac:dyDescent="0.25">
      <c r="A98" s="5">
        <v>1237</v>
      </c>
      <c r="B98" s="5" t="s">
        <v>432</v>
      </c>
      <c r="C98" s="5" t="s">
        <v>433</v>
      </c>
      <c r="D98" s="5">
        <v>2020</v>
      </c>
      <c r="E98" s="5" t="s">
        <v>38</v>
      </c>
      <c r="F98" s="5" t="s">
        <v>452</v>
      </c>
      <c r="G98" s="127">
        <v>72930</v>
      </c>
      <c r="H98" s="152">
        <v>71805</v>
      </c>
      <c r="I98" s="43">
        <v>175000</v>
      </c>
      <c r="J98" s="239">
        <v>0.41031428571428574</v>
      </c>
      <c r="K98" s="17">
        <v>4000</v>
      </c>
      <c r="L98" s="6" t="s">
        <v>36</v>
      </c>
      <c r="M98" s="17">
        <v>114888</v>
      </c>
      <c r="N98" s="194">
        <f>SUM(L98:M98)*Summary!$E$7/1000</f>
        <v>36.189720000000001</v>
      </c>
    </row>
    <row r="99" spans="1:14" ht="75" x14ac:dyDescent="0.25">
      <c r="A99" s="5">
        <v>1241</v>
      </c>
      <c r="B99" s="5" t="s">
        <v>453</v>
      </c>
      <c r="C99" s="5" t="s">
        <v>454</v>
      </c>
      <c r="D99" s="5">
        <v>2019</v>
      </c>
      <c r="E99" s="5" t="s">
        <v>42</v>
      </c>
      <c r="F99" s="5" t="s">
        <v>455</v>
      </c>
      <c r="G99" s="127">
        <v>17185.491999999998</v>
      </c>
      <c r="H99" s="17">
        <v>16498.07</v>
      </c>
      <c r="I99" s="17">
        <v>35000</v>
      </c>
      <c r="J99" s="60">
        <v>0.47137342857142855</v>
      </c>
      <c r="K99" s="17">
        <v>600</v>
      </c>
      <c r="L99" s="6" t="s">
        <v>36</v>
      </c>
      <c r="M99" s="6">
        <v>4242.3608571428567</v>
      </c>
      <c r="N99" s="194">
        <f>SUM(L99:M99)*Summary!$E$7/1000</f>
        <v>1.33634367</v>
      </c>
    </row>
    <row r="100" spans="1:14" ht="105" x14ac:dyDescent="0.25">
      <c r="A100" s="2">
        <v>1249</v>
      </c>
      <c r="B100" s="2" t="s">
        <v>349</v>
      </c>
      <c r="C100" s="2" t="s">
        <v>434</v>
      </c>
      <c r="D100" s="2">
        <v>2019</v>
      </c>
      <c r="E100" s="2" t="s">
        <v>48</v>
      </c>
      <c r="F100" s="54" t="s">
        <v>435</v>
      </c>
      <c r="G100" s="127">
        <v>440000</v>
      </c>
      <c r="H100" s="127">
        <v>440000</v>
      </c>
      <c r="I100" s="17">
        <v>694000</v>
      </c>
      <c r="J100" s="60">
        <v>0.63400576368876083</v>
      </c>
      <c r="K100" s="49">
        <v>13950</v>
      </c>
      <c r="L100" s="6" t="s">
        <v>36</v>
      </c>
      <c r="M100" s="6">
        <v>318397.69452449569</v>
      </c>
      <c r="N100" s="194">
        <f>SUM(L100:M100)*Summary!$E$7/1000</f>
        <v>100.29527377521615</v>
      </c>
    </row>
    <row r="101" spans="1:14" ht="60" x14ac:dyDescent="0.25">
      <c r="A101" s="2">
        <v>1251</v>
      </c>
      <c r="B101" s="2" t="s">
        <v>436</v>
      </c>
      <c r="C101" s="2" t="s">
        <v>437</v>
      </c>
      <c r="D101" s="2">
        <v>2019</v>
      </c>
      <c r="E101" s="2" t="s">
        <v>38</v>
      </c>
      <c r="F101" s="36" t="s">
        <v>438</v>
      </c>
      <c r="G101" s="127">
        <v>30000</v>
      </c>
      <c r="H101" s="127">
        <v>30000</v>
      </c>
      <c r="I101" s="17">
        <v>32690</v>
      </c>
      <c r="J101" s="60">
        <v>0.91771183848271642</v>
      </c>
      <c r="K101" s="17">
        <v>2426</v>
      </c>
      <c r="L101" s="6" t="s">
        <v>36</v>
      </c>
      <c r="M101" s="6">
        <v>33395.533802386053</v>
      </c>
      <c r="N101" s="194">
        <f>SUM(L101:M101)*Summary!$E$7/1000</f>
        <v>10.519593147751605</v>
      </c>
    </row>
    <row r="102" spans="1:14" ht="45" x14ac:dyDescent="0.25">
      <c r="A102" s="2">
        <v>1252</v>
      </c>
      <c r="B102" s="2" t="s">
        <v>439</v>
      </c>
      <c r="C102" s="2" t="s">
        <v>440</v>
      </c>
      <c r="D102" s="2">
        <v>2019</v>
      </c>
      <c r="E102" s="2" t="s">
        <v>38</v>
      </c>
      <c r="F102" s="2" t="s">
        <v>441</v>
      </c>
      <c r="G102" s="127">
        <v>53700</v>
      </c>
      <c r="H102" s="17">
        <v>52357.5</v>
      </c>
      <c r="I102" s="17">
        <v>53700</v>
      </c>
      <c r="J102" s="60">
        <v>0.97499999999999998</v>
      </c>
      <c r="K102" s="17">
        <v>1200</v>
      </c>
      <c r="L102" s="6" t="s">
        <v>36</v>
      </c>
      <c r="M102" s="6">
        <v>51480</v>
      </c>
      <c r="N102" s="194">
        <f>SUM(L102:M102)*Summary!$E$7/1000</f>
        <v>16.216200000000001</v>
      </c>
    </row>
    <row r="103" spans="1:14" ht="60" x14ac:dyDescent="0.25">
      <c r="A103" s="44">
        <v>1253</v>
      </c>
      <c r="B103" s="50" t="s">
        <v>442</v>
      </c>
      <c r="C103" s="2" t="s">
        <v>443</v>
      </c>
      <c r="D103" s="2">
        <v>2019</v>
      </c>
      <c r="E103" s="2" t="s">
        <v>38</v>
      </c>
      <c r="F103" s="2" t="s">
        <v>444</v>
      </c>
      <c r="G103" s="127">
        <v>12500</v>
      </c>
      <c r="H103" s="17">
        <v>12187.5</v>
      </c>
      <c r="I103" s="17">
        <v>28200</v>
      </c>
      <c r="J103" s="60">
        <v>0.43218085106382981</v>
      </c>
      <c r="K103" s="17">
        <v>1420</v>
      </c>
      <c r="L103" s="6" t="s">
        <v>36</v>
      </c>
      <c r="M103" s="6">
        <v>1166.0239361702163</v>
      </c>
      <c r="N103" s="194">
        <f>SUM(L103:M103)*Summary!$E$7/1000</f>
        <v>0.36729753989361813</v>
      </c>
    </row>
    <row r="104" spans="1:14" ht="30" x14ac:dyDescent="0.25">
      <c r="A104" s="2">
        <v>1254</v>
      </c>
      <c r="B104" s="2" t="s">
        <v>445</v>
      </c>
      <c r="C104" s="2" t="s">
        <v>446</v>
      </c>
      <c r="D104" s="5">
        <v>2019</v>
      </c>
      <c r="E104" s="5" t="s">
        <v>38</v>
      </c>
      <c r="F104" s="2" t="s">
        <v>447</v>
      </c>
      <c r="G104" s="127">
        <v>17000</v>
      </c>
      <c r="H104" s="17">
        <v>16150</v>
      </c>
      <c r="I104" s="17">
        <v>26187</v>
      </c>
      <c r="J104" s="60">
        <v>0.6167182189636079</v>
      </c>
      <c r="K104" s="17">
        <v>450</v>
      </c>
      <c r="L104" s="6" t="s">
        <v>36</v>
      </c>
      <c r="M104" s="6">
        <v>4190.6002978577144</v>
      </c>
      <c r="N104" s="194">
        <f>SUM(L104:M104)*Summary!$E$7/1000</f>
        <v>1.32003909382518</v>
      </c>
    </row>
    <row r="105" spans="1:14" ht="90" x14ac:dyDescent="0.25">
      <c r="A105" s="2">
        <v>1255</v>
      </c>
      <c r="B105" s="2" t="s">
        <v>448</v>
      </c>
      <c r="C105" s="2" t="s">
        <v>449</v>
      </c>
      <c r="D105" s="38">
        <v>2020</v>
      </c>
      <c r="E105" s="38" t="s">
        <v>50</v>
      </c>
      <c r="F105" s="2" t="s">
        <v>450</v>
      </c>
      <c r="G105" s="127">
        <v>125000</v>
      </c>
      <c r="H105" s="127">
        <v>125000</v>
      </c>
      <c r="I105" s="152">
        <v>140000</v>
      </c>
      <c r="J105" s="239">
        <v>0.89285714285714279</v>
      </c>
      <c r="K105" s="17">
        <v>2150</v>
      </c>
      <c r="L105" s="6" t="s">
        <v>36</v>
      </c>
      <c r="M105" s="17">
        <v>143973.21428571429</v>
      </c>
      <c r="N105" s="194">
        <f>SUM(L105:M105)*Summary!$E$7/1000</f>
        <v>45.3515625</v>
      </c>
    </row>
    <row r="106" spans="1:14" ht="30" x14ac:dyDescent="0.25">
      <c r="A106" s="2">
        <v>1256</v>
      </c>
      <c r="B106" s="2" t="s">
        <v>9</v>
      </c>
      <c r="C106" s="2" t="s">
        <v>456</v>
      </c>
      <c r="D106" s="2">
        <v>2019</v>
      </c>
      <c r="E106" s="2" t="s">
        <v>46</v>
      </c>
      <c r="F106" s="2" t="s">
        <v>457</v>
      </c>
      <c r="G106" s="127">
        <v>640000</v>
      </c>
      <c r="H106" s="17">
        <v>420000</v>
      </c>
      <c r="I106" s="17">
        <v>710000</v>
      </c>
      <c r="J106" s="60">
        <v>0.59154929577464788</v>
      </c>
      <c r="K106" s="17">
        <v>12700</v>
      </c>
      <c r="L106" s="6" t="s">
        <v>36</v>
      </c>
      <c r="M106" s="6">
        <v>689148.4225352112</v>
      </c>
      <c r="N106" s="194">
        <f>SUM(L106:M106)*Summary!$E$7/1000</f>
        <v>217.08175309859152</v>
      </c>
    </row>
    <row r="107" spans="1:14" ht="75" x14ac:dyDescent="0.25">
      <c r="A107" s="44">
        <v>1257</v>
      </c>
      <c r="B107" s="54" t="s">
        <v>458</v>
      </c>
      <c r="C107" s="54" t="s">
        <v>459</v>
      </c>
      <c r="D107" s="2">
        <v>2018</v>
      </c>
      <c r="E107" s="2" t="s">
        <v>42</v>
      </c>
      <c r="F107" s="186" t="s">
        <v>460</v>
      </c>
      <c r="G107" s="127">
        <v>100000</v>
      </c>
      <c r="H107" s="46">
        <v>93333.32</v>
      </c>
      <c r="I107" s="45">
        <v>356000</v>
      </c>
      <c r="J107" s="60">
        <v>0.26217224719101123</v>
      </c>
      <c r="K107" s="17">
        <v>9200</v>
      </c>
      <c r="L107" s="6" t="s">
        <v>36</v>
      </c>
      <c r="M107" s="6">
        <v>83937.066660674158</v>
      </c>
      <c r="N107" s="194">
        <f>SUM(L107:M107)*Summary!$E$7/1000</f>
        <v>26.440175998112363</v>
      </c>
    </row>
    <row r="108" spans="1:14" ht="60" x14ac:dyDescent="0.25">
      <c r="A108" s="44">
        <v>1262</v>
      </c>
      <c r="B108" s="54" t="s">
        <v>461</v>
      </c>
      <c r="C108" s="54" t="s">
        <v>462</v>
      </c>
      <c r="D108" s="2">
        <v>2016</v>
      </c>
      <c r="E108" s="2" t="s">
        <v>41</v>
      </c>
      <c r="F108" s="189" t="s">
        <v>398</v>
      </c>
      <c r="G108" s="127">
        <v>6500</v>
      </c>
      <c r="H108" s="17">
        <v>5931.25</v>
      </c>
      <c r="I108" s="17">
        <v>30000</v>
      </c>
      <c r="J108" s="60">
        <v>0.19770833333333335</v>
      </c>
      <c r="K108" s="17">
        <v>838</v>
      </c>
      <c r="L108" s="6" t="s">
        <v>36</v>
      </c>
      <c r="M108" s="6">
        <v>6130.1445833333337</v>
      </c>
      <c r="N108" s="194">
        <f>SUM(L108:M108)*Summary!$E$7/1000</f>
        <v>1.9309955437499999</v>
      </c>
    </row>
    <row r="109" spans="1:14" ht="30" x14ac:dyDescent="0.25">
      <c r="A109" s="186">
        <v>1266</v>
      </c>
      <c r="B109" s="186" t="s">
        <v>315</v>
      </c>
      <c r="C109" s="186" t="s">
        <v>479</v>
      </c>
      <c r="D109" s="186">
        <v>2019</v>
      </c>
      <c r="E109" s="186">
        <v>2018</v>
      </c>
      <c r="F109" s="186" t="s">
        <v>478</v>
      </c>
      <c r="G109" s="127">
        <v>1620</v>
      </c>
      <c r="H109" s="17">
        <v>1566</v>
      </c>
      <c r="I109" s="17">
        <v>2000</v>
      </c>
      <c r="J109" s="60">
        <v>0.78300000000000003</v>
      </c>
      <c r="K109" s="17">
        <v>6300</v>
      </c>
      <c r="L109" s="6" t="s">
        <v>36</v>
      </c>
      <c r="M109" s="46">
        <v>61230.600000000006</v>
      </c>
      <c r="N109" s="194">
        <f>SUM(L109:M109)*Summary!$E$7/1000</f>
        <v>19.287639000000002</v>
      </c>
    </row>
    <row r="110" spans="1:14" ht="105" x14ac:dyDescent="0.25">
      <c r="A110" s="38">
        <v>1270</v>
      </c>
      <c r="B110" s="195" t="s">
        <v>463</v>
      </c>
      <c r="C110" s="195" t="s">
        <v>464</v>
      </c>
      <c r="D110" s="38">
        <v>2020</v>
      </c>
      <c r="E110" s="38" t="s">
        <v>38</v>
      </c>
      <c r="F110" s="186" t="s">
        <v>465</v>
      </c>
      <c r="G110" s="127">
        <v>500000</v>
      </c>
      <c r="H110" s="127">
        <v>500000</v>
      </c>
      <c r="I110" s="17">
        <v>585000</v>
      </c>
      <c r="J110" s="60">
        <v>0.85470085470085466</v>
      </c>
      <c r="K110" s="17">
        <v>13737</v>
      </c>
      <c r="L110" s="17">
        <v>88624.786324786328</v>
      </c>
      <c r="M110" s="17">
        <v>439114.35897435906</v>
      </c>
      <c r="N110" s="194">
        <f>SUM(L110:M110)*Summary!$E$7/1000</f>
        <v>166.23783076923078</v>
      </c>
    </row>
    <row r="111" spans="1:14" ht="90" x14ac:dyDescent="0.25">
      <c r="A111" s="38">
        <v>1273</v>
      </c>
      <c r="B111" s="38" t="s">
        <v>413</v>
      </c>
      <c r="C111" s="38" t="s">
        <v>466</v>
      </c>
      <c r="D111" s="38">
        <v>2020</v>
      </c>
      <c r="E111" s="2" t="s">
        <v>38</v>
      </c>
      <c r="F111" s="186" t="s">
        <v>467</v>
      </c>
      <c r="G111" s="127">
        <v>142100</v>
      </c>
      <c r="H111" s="152">
        <v>140323.75</v>
      </c>
      <c r="I111" s="152">
        <v>150600</v>
      </c>
      <c r="J111" s="239">
        <v>0.93176460823373175</v>
      </c>
      <c r="K111" s="17">
        <v>4500</v>
      </c>
      <c r="L111" s="17">
        <v>66929.583574037184</v>
      </c>
      <c r="M111" s="17">
        <v>126207.51618525894</v>
      </c>
      <c r="N111" s="194">
        <f>SUM(L111:M111)*Summary!$E$7/1000</f>
        <v>60.838186424178275</v>
      </c>
    </row>
    <row r="112" spans="1:14" ht="75" x14ac:dyDescent="0.25">
      <c r="A112" s="38">
        <v>1274</v>
      </c>
      <c r="B112" s="38" t="s">
        <v>468</v>
      </c>
      <c r="C112" s="38" t="s">
        <v>469</v>
      </c>
      <c r="D112" s="38">
        <v>2020</v>
      </c>
      <c r="E112" s="38" t="s">
        <v>50</v>
      </c>
      <c r="F112" s="186" t="s">
        <v>470</v>
      </c>
      <c r="G112" s="127">
        <v>124310</v>
      </c>
      <c r="H112" s="152">
        <v>124310</v>
      </c>
      <c r="I112" s="226">
        <v>279679</v>
      </c>
      <c r="J112" s="239">
        <v>0.44447384322741429</v>
      </c>
      <c r="K112" s="6">
        <v>4632</v>
      </c>
      <c r="L112" s="6" t="s">
        <v>36</v>
      </c>
      <c r="M112" s="6">
        <v>13921.809717569071</v>
      </c>
      <c r="N112" s="194">
        <f>SUM(L112:M112)*Summary!$E$7/1000</f>
        <v>4.3853700610342576</v>
      </c>
    </row>
    <row r="113" spans="1:24" ht="90" x14ac:dyDescent="0.25">
      <c r="A113" s="38">
        <v>1277</v>
      </c>
      <c r="B113" s="38" t="s">
        <v>338</v>
      </c>
      <c r="C113" s="38" t="s">
        <v>471</v>
      </c>
      <c r="D113" s="38">
        <v>2020</v>
      </c>
      <c r="E113" s="38" t="s">
        <v>39</v>
      </c>
      <c r="F113" s="171" t="s">
        <v>472</v>
      </c>
      <c r="G113" s="127">
        <v>75500</v>
      </c>
      <c r="H113" s="127">
        <v>75500</v>
      </c>
      <c r="I113" s="152">
        <v>215000</v>
      </c>
      <c r="J113" s="239">
        <v>0.35116279069767442</v>
      </c>
      <c r="K113" s="6">
        <v>4022</v>
      </c>
      <c r="L113" s="6">
        <v>9130.2325581395344</v>
      </c>
      <c r="M113" s="6">
        <v>35026.943255813952</v>
      </c>
      <c r="N113" s="194">
        <f>SUM(L113:M113)*Summary!$E$7/1000</f>
        <v>13.909510381395348</v>
      </c>
    </row>
    <row r="114" spans="1:24" ht="75" x14ac:dyDescent="0.25">
      <c r="A114" s="38">
        <v>1280</v>
      </c>
      <c r="B114" s="171" t="s">
        <v>473</v>
      </c>
      <c r="C114" s="195" t="s">
        <v>474</v>
      </c>
      <c r="D114" s="38">
        <v>2020</v>
      </c>
      <c r="E114" s="38" t="s">
        <v>38</v>
      </c>
      <c r="F114" s="171" t="s">
        <v>475</v>
      </c>
      <c r="G114" s="127">
        <v>46875</v>
      </c>
      <c r="H114" s="152">
        <v>46289.063999999998</v>
      </c>
      <c r="I114" s="226">
        <v>68750</v>
      </c>
      <c r="J114" s="239">
        <v>0.67329547284929825</v>
      </c>
      <c r="K114" s="6">
        <v>1013</v>
      </c>
      <c r="L114" s="6" t="s">
        <v>36</v>
      </c>
      <c r="M114" s="6">
        <v>34716.259182413662</v>
      </c>
      <c r="N114" s="194">
        <f>SUM(L114:M114)*Summary!$E$7/1000</f>
        <v>10.935621642460303</v>
      </c>
    </row>
    <row r="115" spans="1:24" ht="60" x14ac:dyDescent="0.25">
      <c r="A115" s="38">
        <v>1281</v>
      </c>
      <c r="B115" s="171" t="s">
        <v>473</v>
      </c>
      <c r="C115" s="54" t="s">
        <v>476</v>
      </c>
      <c r="D115" s="38">
        <v>2020</v>
      </c>
      <c r="E115" s="38" t="s">
        <v>38</v>
      </c>
      <c r="F115" s="171" t="s">
        <v>477</v>
      </c>
      <c r="G115" s="127">
        <v>21250</v>
      </c>
      <c r="H115" s="152">
        <v>20984.376</v>
      </c>
      <c r="I115" s="226">
        <v>37500</v>
      </c>
      <c r="J115" s="239">
        <v>0.55958334854586123</v>
      </c>
      <c r="K115" s="6">
        <v>314</v>
      </c>
      <c r="L115" s="6" t="s">
        <v>36</v>
      </c>
      <c r="M115" s="6">
        <v>2881.6304116717683</v>
      </c>
      <c r="N115" s="194">
        <f>SUM(L115:M115)*Summary!$E$7/1000</f>
        <v>0.90771357967660704</v>
      </c>
    </row>
    <row r="116" spans="1:24" ht="90" x14ac:dyDescent="0.25">
      <c r="A116" s="5">
        <v>1284</v>
      </c>
      <c r="B116" s="195" t="s">
        <v>480</v>
      </c>
      <c r="C116" s="195" t="s">
        <v>481</v>
      </c>
      <c r="D116" s="38">
        <v>2020</v>
      </c>
      <c r="E116" s="38" t="s">
        <v>39</v>
      </c>
      <c r="F116" s="171" t="s">
        <v>482</v>
      </c>
      <c r="G116" s="127">
        <v>296500</v>
      </c>
      <c r="H116" s="152">
        <v>120000</v>
      </c>
      <c r="I116" s="226">
        <v>390000</v>
      </c>
      <c r="J116" s="239">
        <v>0.30769230769230771</v>
      </c>
      <c r="K116" s="6">
        <v>7513</v>
      </c>
      <c r="L116" s="6">
        <v>144615.38461538462</v>
      </c>
      <c r="M116" s="6">
        <v>131766.46153846153</v>
      </c>
      <c r="N116" s="194">
        <f>SUM(L116:M116)*Summary!$E$7/1000</f>
        <v>87.060281538461524</v>
      </c>
    </row>
    <row r="117" spans="1:24" ht="90" x14ac:dyDescent="0.25">
      <c r="A117" s="38">
        <v>1294</v>
      </c>
      <c r="B117" s="211" t="s">
        <v>349</v>
      </c>
      <c r="C117" s="195" t="s">
        <v>483</v>
      </c>
      <c r="D117" s="38">
        <v>2020</v>
      </c>
      <c r="E117" s="38" t="s">
        <v>53</v>
      </c>
      <c r="F117" s="195" t="s">
        <v>484</v>
      </c>
      <c r="G117" s="127">
        <v>2000000</v>
      </c>
      <c r="H117" s="127">
        <v>2000000</v>
      </c>
      <c r="I117" s="43">
        <v>2590000</v>
      </c>
      <c r="J117" s="239">
        <v>0.77220077220077221</v>
      </c>
      <c r="K117" s="6">
        <v>22081</v>
      </c>
      <c r="L117" s="6" t="s">
        <v>36</v>
      </c>
      <c r="M117" s="6">
        <v>988955.98455598461</v>
      </c>
      <c r="N117" s="194">
        <f>SUM(L117:M117)*Summary!$E$7/1000</f>
        <v>311.52113513513513</v>
      </c>
    </row>
    <row r="118" spans="1:24" ht="60" x14ac:dyDescent="0.25">
      <c r="A118" s="38">
        <v>1295</v>
      </c>
      <c r="B118" s="195" t="s">
        <v>485</v>
      </c>
      <c r="C118" s="195" t="s">
        <v>486</v>
      </c>
      <c r="D118" s="38">
        <v>2020</v>
      </c>
      <c r="E118" s="38" t="s">
        <v>48</v>
      </c>
      <c r="F118" s="195" t="s">
        <v>487</v>
      </c>
      <c r="G118" s="127">
        <v>350000</v>
      </c>
      <c r="H118" s="127">
        <v>350000</v>
      </c>
      <c r="I118" s="152">
        <v>788100</v>
      </c>
      <c r="J118" s="239">
        <v>0.44410607790889484</v>
      </c>
      <c r="K118" s="6">
        <v>17600</v>
      </c>
      <c r="L118" s="6" t="s">
        <v>36</v>
      </c>
      <c r="M118" s="6">
        <v>329846.46618449426</v>
      </c>
      <c r="N118" s="194">
        <f>SUM(L118:M118)*Summary!$E$7/1000</f>
        <v>103.9016368481157</v>
      </c>
    </row>
    <row r="119" spans="1:24" ht="75" x14ac:dyDescent="0.25">
      <c r="A119" s="38">
        <v>1296</v>
      </c>
      <c r="B119" s="195" t="s">
        <v>488</v>
      </c>
      <c r="C119" s="195" t="s">
        <v>489</v>
      </c>
      <c r="D119" s="38">
        <v>2020</v>
      </c>
      <c r="E119" s="38" t="s">
        <v>38</v>
      </c>
      <c r="F119" s="195" t="s">
        <v>490</v>
      </c>
      <c r="G119" s="127">
        <v>135000</v>
      </c>
      <c r="H119" s="127">
        <v>135000</v>
      </c>
      <c r="I119" s="152">
        <v>485600</v>
      </c>
      <c r="J119" s="239">
        <v>0.27800658978583198</v>
      </c>
      <c r="K119" s="6">
        <v>11693</v>
      </c>
      <c r="L119" s="6" t="s">
        <v>36</v>
      </c>
      <c r="M119" s="6">
        <v>93133.444707578281</v>
      </c>
      <c r="N119" s="194">
        <f>SUM(L119:M119)*Summary!$E$7/1000</f>
        <v>29.337035082887159</v>
      </c>
    </row>
    <row r="120" spans="1:24" ht="105" x14ac:dyDescent="0.25">
      <c r="A120" s="38">
        <v>1299</v>
      </c>
      <c r="B120" s="195" t="s">
        <v>491</v>
      </c>
      <c r="C120" s="195" t="s">
        <v>492</v>
      </c>
      <c r="D120" s="38">
        <v>2020</v>
      </c>
      <c r="E120" s="38" t="s">
        <v>50</v>
      </c>
      <c r="F120" s="201" t="s">
        <v>493</v>
      </c>
      <c r="G120" s="127">
        <v>250000</v>
      </c>
      <c r="H120" s="127">
        <v>250000</v>
      </c>
      <c r="I120" s="152">
        <v>608000</v>
      </c>
      <c r="J120" s="239">
        <v>0.41118421052631576</v>
      </c>
      <c r="K120" s="6">
        <v>9433</v>
      </c>
      <c r="L120" s="6">
        <v>193873.35526315789</v>
      </c>
      <c r="M120" s="6">
        <v>182686.80098684208</v>
      </c>
      <c r="N120" s="194">
        <f>SUM(L120:M120)*Summary!$E$7/1000</f>
        <v>118.61644921875001</v>
      </c>
    </row>
    <row r="121" spans="1:24" ht="75" x14ac:dyDescent="0.25">
      <c r="A121" s="2">
        <v>1301</v>
      </c>
      <c r="B121" s="171" t="s">
        <v>494</v>
      </c>
      <c r="C121" s="171" t="s">
        <v>495</v>
      </c>
      <c r="D121" s="2">
        <v>2020</v>
      </c>
      <c r="E121" s="2" t="s">
        <v>46</v>
      </c>
      <c r="F121" s="171" t="s">
        <v>496</v>
      </c>
      <c r="G121" s="127">
        <v>200000</v>
      </c>
      <c r="H121" s="127">
        <v>200000</v>
      </c>
      <c r="I121" s="17">
        <v>359346.88400000002</v>
      </c>
      <c r="J121" s="60">
        <v>0.55656528247508052</v>
      </c>
      <c r="K121" s="6">
        <v>9366</v>
      </c>
      <c r="L121" s="6" t="s">
        <v>36</v>
      </c>
      <c r="M121" s="6">
        <v>215715</v>
      </c>
      <c r="N121" s="194">
        <f>SUM(L121:M121)*Summary!$E$7/1000</f>
        <v>67.950225000000003</v>
      </c>
    </row>
    <row r="122" spans="1:24" ht="120" x14ac:dyDescent="0.25">
      <c r="A122" s="2">
        <v>1302</v>
      </c>
      <c r="B122" s="171" t="s">
        <v>364</v>
      </c>
      <c r="C122" s="171" t="s">
        <v>497</v>
      </c>
      <c r="D122" s="5">
        <v>2020</v>
      </c>
      <c r="E122" s="5" t="s">
        <v>50</v>
      </c>
      <c r="F122" s="171" t="s">
        <v>498</v>
      </c>
      <c r="G122" s="127">
        <v>240000</v>
      </c>
      <c r="H122" s="127">
        <v>240000</v>
      </c>
      <c r="I122" s="17">
        <v>461000</v>
      </c>
      <c r="J122" s="60">
        <v>0.52060737527114964</v>
      </c>
      <c r="K122" s="17">
        <v>7112</v>
      </c>
      <c r="L122" s="17" t="s">
        <v>36</v>
      </c>
      <c r="M122" s="6">
        <v>95155.783080260313</v>
      </c>
      <c r="N122" s="194">
        <f>SUM(L122:M122)*Summary!$E$7/1000</f>
        <v>29.974071670281997</v>
      </c>
    </row>
    <row r="123" spans="1:24" ht="45" x14ac:dyDescent="0.25">
      <c r="A123" s="38">
        <v>1308</v>
      </c>
      <c r="B123" s="195" t="s">
        <v>499</v>
      </c>
      <c r="C123" s="195" t="s">
        <v>500</v>
      </c>
      <c r="D123" s="38">
        <v>2020</v>
      </c>
      <c r="E123" s="38" t="s">
        <v>39</v>
      </c>
      <c r="F123" s="195" t="s">
        <v>501</v>
      </c>
      <c r="G123" s="127">
        <v>10000</v>
      </c>
      <c r="H123" s="127">
        <v>10000</v>
      </c>
      <c r="I123" s="152">
        <v>37500</v>
      </c>
      <c r="J123" s="239">
        <v>0.26666666666666666</v>
      </c>
      <c r="K123" s="6">
        <v>728</v>
      </c>
      <c r="L123" s="6"/>
      <c r="M123" s="6">
        <v>8367.1466666666656</v>
      </c>
      <c r="N123" s="194">
        <f>SUM(L123:M123)*Summary!$E$7/1000</f>
        <v>2.6356511999999999</v>
      </c>
    </row>
    <row r="124" spans="1:24" ht="90" x14ac:dyDescent="0.25">
      <c r="A124" s="38">
        <v>1309</v>
      </c>
      <c r="B124" s="195" t="s">
        <v>502</v>
      </c>
      <c r="C124" s="195" t="s">
        <v>503</v>
      </c>
      <c r="D124" s="38">
        <v>2020</v>
      </c>
      <c r="E124" s="38" t="s">
        <v>39</v>
      </c>
      <c r="F124" s="173" t="s">
        <v>504</v>
      </c>
      <c r="G124" s="127">
        <v>130000</v>
      </c>
      <c r="H124" s="152">
        <v>130000</v>
      </c>
      <c r="I124" s="152">
        <v>207000</v>
      </c>
      <c r="J124" s="239">
        <v>0.6280193236714976</v>
      </c>
      <c r="K124" s="6">
        <v>5628</v>
      </c>
      <c r="L124" s="6">
        <v>59661.835748792269</v>
      </c>
      <c r="M124" s="6">
        <v>91189.913043478256</v>
      </c>
      <c r="N124" s="194">
        <f>SUM(L124:M124)*Summary!$E$7/1000</f>
        <v>47.518300869565216</v>
      </c>
    </row>
    <row r="125" spans="1:24" ht="60" x14ac:dyDescent="0.25">
      <c r="A125" s="5">
        <v>1312</v>
      </c>
      <c r="B125" s="195" t="s">
        <v>453</v>
      </c>
      <c r="C125" s="195" t="s">
        <v>505</v>
      </c>
      <c r="D125" s="5">
        <v>2020</v>
      </c>
      <c r="E125" s="5" t="s">
        <v>102</v>
      </c>
      <c r="F125" s="171" t="s">
        <v>506</v>
      </c>
      <c r="G125" s="17">
        <v>50513</v>
      </c>
      <c r="H125" s="17">
        <v>29413</v>
      </c>
      <c r="I125" s="17">
        <v>68750</v>
      </c>
      <c r="J125" s="60">
        <v>0.42782545454545456</v>
      </c>
      <c r="K125" s="17">
        <v>1492</v>
      </c>
      <c r="L125" s="6" t="s">
        <v>36</v>
      </c>
      <c r="M125" s="17">
        <v>19213.298903272724</v>
      </c>
      <c r="N125" s="194">
        <f>SUM(L125:M125)*Summary!$E$7/1000</f>
        <v>6.0521891545309083</v>
      </c>
    </row>
    <row r="126" spans="1:24" ht="45" x14ac:dyDescent="0.25">
      <c r="A126" s="2">
        <v>1314</v>
      </c>
      <c r="B126" s="171" t="s">
        <v>106</v>
      </c>
      <c r="C126" s="171" t="s">
        <v>507</v>
      </c>
      <c r="D126" s="2">
        <v>2020</v>
      </c>
      <c r="E126" s="2" t="s">
        <v>38</v>
      </c>
      <c r="F126" s="171" t="s">
        <v>508</v>
      </c>
      <c r="G126" s="6">
        <v>5000</v>
      </c>
      <c r="H126" s="6">
        <v>5000</v>
      </c>
      <c r="I126" s="6">
        <v>5000</v>
      </c>
      <c r="J126" s="9">
        <v>1</v>
      </c>
      <c r="K126" s="6" t="s">
        <v>126</v>
      </c>
      <c r="L126" s="6">
        <v>455056</v>
      </c>
      <c r="M126" s="6">
        <v>0</v>
      </c>
      <c r="N126" s="194">
        <f>SUM(L126:M126)*Summary!$E$7/1000</f>
        <v>143.34264000000002</v>
      </c>
    </row>
    <row r="127" spans="1:24" ht="75" x14ac:dyDescent="0.25">
      <c r="A127" s="5">
        <v>1316</v>
      </c>
      <c r="B127" s="195" t="s">
        <v>511</v>
      </c>
      <c r="C127" s="195" t="s">
        <v>509</v>
      </c>
      <c r="D127" s="5">
        <v>2020</v>
      </c>
      <c r="E127" s="5" t="s">
        <v>39</v>
      </c>
      <c r="F127" s="195" t="s">
        <v>510</v>
      </c>
      <c r="G127" s="17">
        <v>45000</v>
      </c>
      <c r="H127" s="17">
        <v>25000</v>
      </c>
      <c r="I127" s="17">
        <v>68750</v>
      </c>
      <c r="J127" s="60">
        <v>0.36363636363636365</v>
      </c>
      <c r="K127" s="17">
        <v>1665</v>
      </c>
      <c r="L127" s="6" t="s">
        <v>36</v>
      </c>
      <c r="M127" s="17">
        <v>14228.181818181818</v>
      </c>
      <c r="N127" s="194">
        <f>SUM(L127:M127)*Summary!$E$7/1000</f>
        <v>4.4818772727272727</v>
      </c>
    </row>
    <row r="128" spans="1:24" ht="45" x14ac:dyDescent="0.25">
      <c r="A128" s="5">
        <v>1317</v>
      </c>
      <c r="B128" s="195" t="s">
        <v>512</v>
      </c>
      <c r="C128" s="195" t="s">
        <v>513</v>
      </c>
      <c r="D128" s="5">
        <v>2020</v>
      </c>
      <c r="E128" s="5" t="s">
        <v>39</v>
      </c>
      <c r="F128" s="195" t="s">
        <v>514</v>
      </c>
      <c r="G128" s="17">
        <v>50000</v>
      </c>
      <c r="H128" s="17">
        <v>50000</v>
      </c>
      <c r="I128" s="17">
        <v>258000</v>
      </c>
      <c r="J128" s="60">
        <v>0.19379844961240311</v>
      </c>
      <c r="K128" s="17">
        <v>2627</v>
      </c>
      <c r="L128" s="6" t="s">
        <v>36</v>
      </c>
      <c r="M128" s="46">
        <v>610.93023255814103</v>
      </c>
      <c r="N128" s="194">
        <f>SUM(L128:M128)*Summary!$E$7/1000</f>
        <v>0.19244302325581444</v>
      </c>
      <c r="O128" s="3"/>
      <c r="P128" s="3"/>
      <c r="Q128" s="1"/>
      <c r="R128" s="1"/>
      <c r="S128" s="1"/>
      <c r="T128" s="1"/>
      <c r="U128" s="1"/>
      <c r="V128" s="1"/>
      <c r="W128" s="1"/>
      <c r="X128" s="1"/>
    </row>
    <row r="133" spans="7:9" x14ac:dyDescent="0.25">
      <c r="G133" s="26"/>
      <c r="H133" s="146"/>
      <c r="I133" s="26"/>
    </row>
    <row r="134" spans="7:9" x14ac:dyDescent="0.25">
      <c r="G134" s="26"/>
      <c r="H134" s="174"/>
      <c r="I134" s="26"/>
    </row>
    <row r="135" spans="7:9" x14ac:dyDescent="0.25">
      <c r="G135" s="26"/>
      <c r="H135" s="26"/>
      <c r="I135" s="26"/>
    </row>
    <row r="136" spans="7:9" x14ac:dyDescent="0.25">
      <c r="G136" s="26"/>
      <c r="H136" s="26"/>
      <c r="I136" s="26"/>
    </row>
    <row r="137" spans="7:9" x14ac:dyDescent="0.25">
      <c r="G137" s="26"/>
      <c r="H137" s="26"/>
      <c r="I137" s="26"/>
    </row>
    <row r="138" spans="7:9" x14ac:dyDescent="0.25">
      <c r="G138" s="26"/>
      <c r="H138" s="26"/>
      <c r="I138" s="26"/>
    </row>
    <row r="139" spans="7:9" x14ac:dyDescent="0.25">
      <c r="G139" s="26"/>
      <c r="H139" s="26"/>
      <c r="I139" s="26"/>
    </row>
    <row r="140" spans="7:9" x14ac:dyDescent="0.25">
      <c r="G140" s="26"/>
      <c r="H140" s="26"/>
      <c r="I140" s="26"/>
    </row>
  </sheetData>
  <autoFilter ref="A3:N129" xr:uid="{58A59E4A-978A-4C93-8B2A-87D2DFAFD908}">
    <sortState xmlns:xlrd2="http://schemas.microsoft.com/office/spreadsheetml/2017/richdata2" ref="A4:N129">
      <sortCondition ref="A3:A129"/>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CB0BE-F581-4DDE-85DE-1CE08BDC3B4A}">
  <sheetPr codeName="Sheet6"/>
  <dimension ref="A1:Y30"/>
  <sheetViews>
    <sheetView zoomScale="80" zoomScaleNormal="80" workbookViewId="0">
      <selection activeCell="C6" sqref="C6"/>
    </sheetView>
  </sheetViews>
  <sheetFormatPr defaultRowHeight="15" x14ac:dyDescent="0.25"/>
  <cols>
    <col min="1" max="1" width="11.21875" customWidth="1"/>
    <col min="2" max="2" width="19.6640625" customWidth="1"/>
    <col min="3" max="3" width="35.44140625" customWidth="1"/>
    <col min="4" max="4" width="14.33203125" customWidth="1"/>
    <col min="5" max="5" width="16.109375" customWidth="1"/>
    <col min="6" max="6" width="40.109375" customWidth="1"/>
    <col min="7" max="7" width="17.33203125" style="8" customWidth="1"/>
    <col min="8" max="8" width="14.6640625" style="8" customWidth="1"/>
    <col min="9" max="9" width="14.21875" style="8" customWidth="1"/>
    <col min="10" max="10" width="14.109375" style="11" customWidth="1"/>
    <col min="11" max="11" width="11.88671875" style="8" hidden="1" customWidth="1"/>
    <col min="12" max="12" width="17.33203125" style="8" hidden="1" customWidth="1"/>
    <col min="13" max="13" width="15.77734375" style="8" hidden="1" customWidth="1"/>
    <col min="14" max="14" width="11.33203125" style="8" customWidth="1"/>
    <col min="15" max="15" width="17.109375" style="8" customWidth="1"/>
    <col min="16" max="16" width="20.88671875" style="8" customWidth="1"/>
  </cols>
  <sheetData>
    <row r="1" spans="1:25" ht="23.25" customHeight="1" x14ac:dyDescent="0.25">
      <c r="A1" s="104" t="s">
        <v>532</v>
      </c>
      <c r="B1" s="170"/>
      <c r="C1" s="170"/>
      <c r="D1" s="170"/>
      <c r="E1" s="170"/>
      <c r="F1" s="170"/>
      <c r="G1" s="150">
        <f>SUM(G4:G8)*1000</f>
        <v>594451650</v>
      </c>
      <c r="H1" s="150">
        <f>SUM(H4:H8)*1000</f>
        <v>521568432.02402568</v>
      </c>
      <c r="I1" s="150">
        <f>SUM(I4:I8)*1000</f>
        <v>807950000</v>
      </c>
      <c r="J1" s="159"/>
      <c r="K1" s="150">
        <f t="shared" ref="K1:P1" si="0">SUM(K4:K8)</f>
        <v>0</v>
      </c>
      <c r="L1" s="150">
        <f t="shared" si="0"/>
        <v>0</v>
      </c>
      <c r="M1" s="150">
        <f t="shared" si="0"/>
        <v>0</v>
      </c>
      <c r="N1" s="150">
        <f t="shared" si="0"/>
        <v>3850.7776673586186</v>
      </c>
      <c r="O1" s="150">
        <f t="shared" si="0"/>
        <v>110214428.68902576</v>
      </c>
      <c r="P1" s="150">
        <f t="shared" si="0"/>
        <v>34717.545037043106</v>
      </c>
    </row>
    <row r="2" spans="1:25" ht="23.25" customHeight="1" x14ac:dyDescent="0.25">
      <c r="A2" s="101"/>
      <c r="B2" s="170"/>
      <c r="C2" s="170"/>
      <c r="D2" s="170"/>
      <c r="E2" s="170"/>
      <c r="F2" s="170"/>
      <c r="G2" s="237"/>
      <c r="H2" s="237"/>
      <c r="I2" s="237"/>
      <c r="J2" s="238"/>
      <c r="K2" s="150">
        <f>SUM(K4:K8)</f>
        <v>0</v>
      </c>
      <c r="L2" s="150">
        <f>SUM(L4:L8)</f>
        <v>0</v>
      </c>
      <c r="M2" s="150">
        <f>SUM(M4:M8)</f>
        <v>0</v>
      </c>
      <c r="N2" s="275" t="s">
        <v>188</v>
      </c>
      <c r="O2" s="275"/>
      <c r="P2" s="275"/>
    </row>
    <row r="3" spans="1:25" ht="60" customHeight="1" thickBot="1" x14ac:dyDescent="0.3">
      <c r="A3" s="180" t="s">
        <v>183</v>
      </c>
      <c r="B3" s="154" t="s">
        <v>184</v>
      </c>
      <c r="C3" s="154" t="s">
        <v>185</v>
      </c>
      <c r="D3" s="154" t="s">
        <v>186</v>
      </c>
      <c r="E3" s="154" t="s">
        <v>533</v>
      </c>
      <c r="F3" s="154" t="s">
        <v>187</v>
      </c>
      <c r="G3" s="154" t="s">
        <v>619</v>
      </c>
      <c r="H3" s="197" t="s">
        <v>189</v>
      </c>
      <c r="I3" s="154" t="s">
        <v>534</v>
      </c>
      <c r="J3" s="197" t="s">
        <v>535</v>
      </c>
      <c r="K3" s="162" t="s">
        <v>80</v>
      </c>
      <c r="L3" s="162" t="s">
        <v>99</v>
      </c>
      <c r="M3" s="162" t="s">
        <v>81</v>
      </c>
      <c r="N3" s="197" t="s">
        <v>856</v>
      </c>
      <c r="O3" s="203" t="s">
        <v>857</v>
      </c>
      <c r="P3" s="197" t="s">
        <v>536</v>
      </c>
      <c r="Q3" s="3"/>
      <c r="R3" s="1"/>
      <c r="S3" s="1"/>
      <c r="T3" s="1"/>
      <c r="U3" s="1"/>
      <c r="V3" s="1"/>
      <c r="W3" s="1"/>
      <c r="X3" s="1"/>
      <c r="Y3" s="1"/>
    </row>
    <row r="4" spans="1:25" ht="61.5" x14ac:dyDescent="0.25">
      <c r="A4" s="2">
        <v>1013</v>
      </c>
      <c r="B4" s="12" t="s">
        <v>105</v>
      </c>
      <c r="C4" s="12" t="s">
        <v>520</v>
      </c>
      <c r="D4" s="12">
        <v>2020</v>
      </c>
      <c r="E4" s="12" t="s">
        <v>41</v>
      </c>
      <c r="F4" s="185" t="s">
        <v>521</v>
      </c>
      <c r="G4" s="31">
        <v>8985</v>
      </c>
      <c r="H4" s="31">
        <v>8083.6</v>
      </c>
      <c r="I4" s="234">
        <v>12900</v>
      </c>
      <c r="J4" s="225">
        <v>0.62663565891472861</v>
      </c>
      <c r="K4" s="235"/>
      <c r="L4" s="37"/>
      <c r="M4" s="37"/>
      <c r="N4" s="37">
        <v>3133.1782945736431</v>
      </c>
      <c r="O4" s="37">
        <v>5201075.9689922472</v>
      </c>
      <c r="P4" s="37">
        <f>O4*Summary!$E$7/1000</f>
        <v>1638.3389302325579</v>
      </c>
      <c r="Q4" s="3"/>
      <c r="R4" s="1"/>
      <c r="S4" s="1"/>
      <c r="T4" s="1"/>
      <c r="U4" s="1"/>
      <c r="V4" s="1"/>
      <c r="W4" s="1"/>
      <c r="X4" s="1"/>
      <c r="Y4" s="1"/>
    </row>
    <row r="5" spans="1:25" ht="60.75" thickBot="1" x14ac:dyDescent="0.3">
      <c r="A5" s="2">
        <v>1027</v>
      </c>
      <c r="B5" s="2" t="s">
        <v>4</v>
      </c>
      <c r="C5" s="2" t="s">
        <v>522</v>
      </c>
      <c r="D5" s="55">
        <v>2012</v>
      </c>
      <c r="E5" s="54">
        <v>2012</v>
      </c>
      <c r="F5" s="202" t="s">
        <v>523</v>
      </c>
      <c r="G5" s="6">
        <v>407900</v>
      </c>
      <c r="H5" s="6">
        <v>353937.90202402574</v>
      </c>
      <c r="I5" s="6">
        <v>546000</v>
      </c>
      <c r="J5" s="9">
        <v>0.64823791579491885</v>
      </c>
      <c r="K5" s="6"/>
      <c r="L5" s="6"/>
      <c r="M5" s="6"/>
      <c r="N5" s="6">
        <v>717.59937278497523</v>
      </c>
      <c r="O5" s="6">
        <v>57693174.505747788</v>
      </c>
      <c r="P5" s="37">
        <f>O5*Summary!$E$7/1000</f>
        <v>18173.349969310551</v>
      </c>
      <c r="Q5" s="3"/>
      <c r="R5" s="1"/>
      <c r="S5" s="1"/>
      <c r="T5" s="1"/>
      <c r="U5" s="1"/>
      <c r="V5" s="1"/>
      <c r="W5" s="1"/>
      <c r="X5" s="1"/>
      <c r="Y5" s="1"/>
    </row>
    <row r="6" spans="1:25" ht="90" x14ac:dyDescent="0.25">
      <c r="A6" s="2">
        <v>1149</v>
      </c>
      <c r="B6" s="2" t="s">
        <v>524</v>
      </c>
      <c r="C6" s="2" t="s">
        <v>525</v>
      </c>
      <c r="D6" s="2">
        <v>2020</v>
      </c>
      <c r="E6" s="2">
        <v>2018</v>
      </c>
      <c r="F6" s="187" t="s">
        <v>526</v>
      </c>
      <c r="G6" s="6">
        <v>2566.65</v>
      </c>
      <c r="H6" s="6">
        <v>2566.65</v>
      </c>
      <c r="I6" s="6">
        <v>2800</v>
      </c>
      <c r="J6" s="9">
        <v>0.91666071428571427</v>
      </c>
      <c r="K6" s="6"/>
      <c r="L6" s="6"/>
      <c r="M6" s="6"/>
      <c r="N6" s="6"/>
      <c r="O6" s="6">
        <v>274998.21428571426</v>
      </c>
      <c r="P6" s="37">
        <f>O6*Summary!$E$7/1000</f>
        <v>86.624437499999999</v>
      </c>
      <c r="Q6" s="3"/>
      <c r="R6" s="1"/>
      <c r="S6" s="1"/>
      <c r="T6" s="1"/>
      <c r="U6" s="1"/>
      <c r="V6" s="1"/>
      <c r="W6" s="1"/>
      <c r="X6" s="1"/>
      <c r="Y6" s="1"/>
    </row>
    <row r="7" spans="1:25" ht="75" x14ac:dyDescent="0.25">
      <c r="A7" s="236">
        <v>1162</v>
      </c>
      <c r="B7" s="50" t="s">
        <v>527</v>
      </c>
      <c r="C7" s="2" t="s">
        <v>528</v>
      </c>
      <c r="D7" s="134">
        <v>2018</v>
      </c>
      <c r="E7" s="134">
        <v>2017</v>
      </c>
      <c r="F7" s="187" t="s">
        <v>529</v>
      </c>
      <c r="G7" s="17">
        <v>170000</v>
      </c>
      <c r="H7" s="17">
        <v>152105.28</v>
      </c>
      <c r="I7" s="17">
        <v>240000</v>
      </c>
      <c r="J7" s="29">
        <v>0.633772</v>
      </c>
      <c r="K7" s="6"/>
      <c r="L7" s="6"/>
      <c r="M7" s="6"/>
      <c r="N7" s="6"/>
      <c r="O7" s="6">
        <v>41195180</v>
      </c>
      <c r="P7" s="37">
        <f>O7*Summary!$E$7/1000</f>
        <v>12976.481699999998</v>
      </c>
      <c r="Q7" s="3"/>
      <c r="R7" s="1"/>
      <c r="S7" s="1"/>
      <c r="T7" s="1"/>
      <c r="U7" s="1"/>
      <c r="V7" s="1"/>
      <c r="W7" s="1"/>
      <c r="X7" s="1"/>
      <c r="Y7" s="1"/>
    </row>
    <row r="8" spans="1:25" ht="45" x14ac:dyDescent="0.25">
      <c r="A8" s="2">
        <v>1279</v>
      </c>
      <c r="B8" s="212" t="s">
        <v>104</v>
      </c>
      <c r="C8" s="212" t="s">
        <v>530</v>
      </c>
      <c r="D8" s="2">
        <v>2020</v>
      </c>
      <c r="E8" s="2">
        <v>2020</v>
      </c>
      <c r="F8" s="173" t="s">
        <v>531</v>
      </c>
      <c r="G8" s="6">
        <v>5000</v>
      </c>
      <c r="H8" s="32">
        <v>4875</v>
      </c>
      <c r="I8" s="142">
        <v>6250</v>
      </c>
      <c r="J8" s="48">
        <v>0.78</v>
      </c>
      <c r="K8" s="142"/>
      <c r="L8" s="142"/>
      <c r="M8" s="142"/>
      <c r="N8" s="142"/>
      <c r="O8" s="142">
        <v>5850000</v>
      </c>
      <c r="P8" s="37">
        <f>O8*Summary!$E$7/1000</f>
        <v>1842.75</v>
      </c>
      <c r="Q8" s="3"/>
      <c r="R8" s="1"/>
      <c r="S8" s="1"/>
      <c r="T8" s="1"/>
      <c r="U8" s="1"/>
      <c r="V8" s="1"/>
      <c r="W8" s="1"/>
      <c r="X8" s="1"/>
      <c r="Y8" s="1"/>
    </row>
    <row r="10" spans="1:25" x14ac:dyDescent="0.25">
      <c r="A10" s="18"/>
      <c r="C10" s="18"/>
      <c r="D10" s="18"/>
      <c r="E10" s="18"/>
      <c r="F10" s="18"/>
      <c r="G10" s="14"/>
      <c r="H10" s="14"/>
      <c r="I10" s="14"/>
      <c r="J10" s="28"/>
      <c r="K10" s="14"/>
      <c r="L10" s="14"/>
      <c r="M10" s="14"/>
      <c r="N10" s="14"/>
      <c r="O10" s="14"/>
      <c r="P10" s="14"/>
      <c r="Q10" s="3"/>
      <c r="R10" s="1"/>
      <c r="S10" s="1"/>
      <c r="T10" s="1"/>
      <c r="U10" s="1"/>
      <c r="V10" s="1"/>
      <c r="W10" s="1"/>
      <c r="X10" s="1"/>
      <c r="Y10" s="1"/>
    </row>
    <row r="11" spans="1:25" x14ac:dyDescent="0.25">
      <c r="A11" s="19"/>
      <c r="B11" s="19"/>
      <c r="C11" s="19"/>
      <c r="D11" s="19"/>
      <c r="E11" s="19"/>
      <c r="F11" s="19"/>
      <c r="G11" s="20"/>
      <c r="H11" s="20"/>
      <c r="I11" s="20"/>
      <c r="J11" s="21"/>
      <c r="K11" s="20"/>
      <c r="L11" s="20"/>
      <c r="M11" s="20"/>
      <c r="N11" s="20"/>
      <c r="O11" s="20"/>
      <c r="P11" s="20"/>
      <c r="Q11" s="3"/>
      <c r="R11" s="1"/>
      <c r="S11" s="1"/>
      <c r="T11" s="1"/>
      <c r="U11" s="1"/>
      <c r="V11" s="1"/>
      <c r="W11" s="1"/>
      <c r="X11" s="1"/>
      <c r="Y11" s="1"/>
    </row>
    <row r="12" spans="1:25" x14ac:dyDescent="0.25">
      <c r="A12" s="19"/>
      <c r="B12" s="18"/>
      <c r="D12" s="19"/>
      <c r="E12" s="19"/>
      <c r="F12" s="19"/>
      <c r="G12" s="20"/>
      <c r="H12" s="20"/>
      <c r="I12" s="20"/>
      <c r="J12" s="21"/>
      <c r="K12" s="20"/>
      <c r="L12" s="20"/>
      <c r="M12" s="20"/>
      <c r="N12" s="20"/>
      <c r="O12" s="20"/>
      <c r="P12" s="20"/>
      <c r="Q12" s="3"/>
      <c r="R12" s="1"/>
      <c r="S12" s="1"/>
      <c r="T12" s="1"/>
      <c r="U12" s="1"/>
      <c r="V12" s="1"/>
      <c r="W12" s="1"/>
      <c r="X12" s="1"/>
      <c r="Y12" s="1"/>
    </row>
    <row r="13" spans="1:25" x14ac:dyDescent="0.25">
      <c r="A13" s="19"/>
      <c r="B13" s="19"/>
      <c r="C13" s="19"/>
      <c r="D13" s="19"/>
      <c r="E13" s="19"/>
      <c r="F13" s="19"/>
      <c r="G13" s="20"/>
      <c r="H13" s="20"/>
      <c r="I13" s="20"/>
      <c r="J13" s="21"/>
      <c r="K13" s="20"/>
      <c r="L13" s="20"/>
      <c r="M13" s="20"/>
      <c r="N13" s="20"/>
      <c r="O13" s="20"/>
      <c r="P13" s="20"/>
      <c r="Q13" s="3"/>
      <c r="R13" s="1"/>
      <c r="S13" s="1"/>
      <c r="T13" s="1"/>
      <c r="U13" s="1"/>
      <c r="V13" s="1"/>
      <c r="W13" s="1"/>
      <c r="X13" s="1"/>
      <c r="Y13" s="1"/>
    </row>
    <row r="14" spans="1:25" x14ac:dyDescent="0.25">
      <c r="A14" s="19"/>
      <c r="B14" s="19"/>
      <c r="C14" s="19"/>
      <c r="D14" s="19"/>
      <c r="E14" s="19"/>
      <c r="F14" s="19"/>
      <c r="G14" s="20"/>
      <c r="H14" s="20"/>
      <c r="I14" s="20"/>
      <c r="J14" s="21"/>
      <c r="K14" s="20"/>
      <c r="L14" s="20"/>
      <c r="M14" s="20"/>
      <c r="N14" s="20"/>
      <c r="O14" s="20"/>
      <c r="P14" s="20"/>
      <c r="Q14" s="3"/>
      <c r="R14" s="1"/>
      <c r="S14" s="1"/>
      <c r="T14" s="1"/>
      <c r="U14" s="1"/>
      <c r="V14" s="1"/>
      <c r="W14" s="1"/>
      <c r="X14" s="1"/>
      <c r="Y14" s="1"/>
    </row>
    <row r="15" spans="1:25" x14ac:dyDescent="0.25">
      <c r="A15" s="19"/>
      <c r="B15" s="19"/>
      <c r="C15" s="19"/>
      <c r="D15" s="19"/>
      <c r="E15" s="19"/>
      <c r="F15" s="19"/>
      <c r="G15" s="20"/>
      <c r="H15" s="20"/>
      <c r="I15" s="20"/>
      <c r="J15" s="21"/>
      <c r="K15" s="20"/>
      <c r="L15" s="20"/>
      <c r="M15" s="20"/>
      <c r="N15" s="20"/>
      <c r="O15" s="20"/>
      <c r="P15" s="20"/>
      <c r="Q15" s="3"/>
      <c r="R15" s="1"/>
      <c r="S15" s="1"/>
      <c r="T15" s="1"/>
      <c r="U15" s="1"/>
      <c r="V15" s="1"/>
      <c r="W15" s="1"/>
      <c r="X15" s="1"/>
      <c r="Y15" s="1"/>
    </row>
    <row r="16" spans="1:25" x14ac:dyDescent="0.25">
      <c r="A16" s="19"/>
      <c r="B16" s="19"/>
      <c r="C16" s="19"/>
      <c r="D16" s="19"/>
      <c r="E16" s="19"/>
      <c r="F16" s="19"/>
      <c r="G16" s="20"/>
      <c r="H16" s="20"/>
      <c r="I16" s="20"/>
      <c r="J16" s="21"/>
      <c r="K16" s="20"/>
      <c r="L16" s="20"/>
      <c r="M16" s="20"/>
      <c r="N16" s="20"/>
      <c r="O16" s="20"/>
      <c r="P16" s="20"/>
      <c r="Q16" s="3"/>
      <c r="R16" s="1"/>
      <c r="S16" s="1"/>
      <c r="T16" s="1"/>
      <c r="U16" s="1"/>
      <c r="V16" s="1"/>
      <c r="W16" s="1"/>
      <c r="X16" s="1"/>
      <c r="Y16" s="1"/>
    </row>
    <row r="17" spans="1:25" x14ac:dyDescent="0.25">
      <c r="A17" s="19"/>
      <c r="B17" s="19"/>
      <c r="C17" s="19"/>
      <c r="D17" s="19"/>
      <c r="E17" s="19"/>
      <c r="F17" s="19"/>
      <c r="G17" s="20"/>
      <c r="H17" s="20"/>
      <c r="I17" s="20"/>
      <c r="J17" s="21"/>
      <c r="K17" s="20"/>
      <c r="L17" s="20"/>
      <c r="M17" s="20"/>
      <c r="N17" s="20"/>
      <c r="O17" s="20"/>
      <c r="P17" s="20"/>
      <c r="Q17" s="3"/>
      <c r="R17" s="1"/>
      <c r="S17" s="1"/>
      <c r="T17" s="1"/>
      <c r="U17" s="1"/>
      <c r="V17" s="1"/>
      <c r="W17" s="1"/>
      <c r="X17" s="1"/>
      <c r="Y17" s="1"/>
    </row>
    <row r="18" spans="1:25" x14ac:dyDescent="0.25">
      <c r="A18" s="19"/>
      <c r="B18" s="19"/>
      <c r="C18" s="19"/>
      <c r="D18" s="19"/>
      <c r="E18" s="19"/>
      <c r="F18" s="19"/>
      <c r="G18" s="20"/>
      <c r="H18" s="20"/>
      <c r="I18" s="20"/>
      <c r="J18" s="21"/>
      <c r="K18" s="20"/>
      <c r="L18" s="20"/>
      <c r="M18" s="20"/>
      <c r="N18" s="20"/>
      <c r="O18" s="20"/>
      <c r="P18" s="20"/>
      <c r="Q18" s="3"/>
      <c r="R18" s="1"/>
      <c r="S18" s="1"/>
      <c r="T18" s="1"/>
      <c r="U18" s="1"/>
      <c r="V18" s="1"/>
      <c r="W18" s="1"/>
      <c r="X18" s="1"/>
      <c r="Y18" s="1"/>
    </row>
    <row r="19" spans="1:25" x14ac:dyDescent="0.25">
      <c r="A19" s="19"/>
      <c r="B19" s="19"/>
      <c r="C19" s="19"/>
      <c r="D19" s="19"/>
      <c r="E19" s="19"/>
      <c r="F19" s="19"/>
      <c r="G19" s="20"/>
      <c r="H19" s="20"/>
      <c r="I19" s="20"/>
      <c r="J19" s="21"/>
      <c r="K19" s="20"/>
      <c r="L19" s="20"/>
      <c r="M19" s="20"/>
      <c r="N19" s="20"/>
      <c r="O19" s="20"/>
      <c r="P19" s="20"/>
      <c r="Q19" s="3"/>
      <c r="R19" s="1"/>
      <c r="S19" s="1"/>
      <c r="T19" s="1"/>
      <c r="U19" s="1"/>
      <c r="V19" s="1"/>
      <c r="W19" s="1"/>
      <c r="X19" s="1"/>
      <c r="Y19" s="1"/>
    </row>
    <row r="20" spans="1:25" x14ac:dyDescent="0.25">
      <c r="A20" s="22"/>
      <c r="B20" s="22"/>
      <c r="C20" s="22"/>
      <c r="D20" s="22"/>
      <c r="E20" s="22"/>
      <c r="F20" s="22"/>
      <c r="G20" s="23"/>
      <c r="H20" s="23"/>
      <c r="I20" s="23"/>
      <c r="J20" s="24"/>
      <c r="K20" s="23"/>
      <c r="L20" s="23"/>
      <c r="M20" s="23"/>
      <c r="N20" s="23"/>
      <c r="O20" s="23"/>
      <c r="P20" s="23"/>
      <c r="Q20" s="4"/>
    </row>
    <row r="21" spans="1:25" x14ac:dyDescent="0.25">
      <c r="A21" s="22"/>
      <c r="B21" s="22"/>
      <c r="C21" s="22"/>
      <c r="D21" s="22"/>
      <c r="E21" s="22"/>
      <c r="F21" s="22"/>
      <c r="G21" s="23"/>
      <c r="H21" s="23"/>
      <c r="I21" s="23"/>
      <c r="J21" s="24"/>
      <c r="K21" s="23"/>
      <c r="L21" s="23"/>
      <c r="M21" s="23"/>
      <c r="N21" s="23"/>
      <c r="O21" s="23"/>
      <c r="P21" s="23"/>
      <c r="Q21" s="4"/>
    </row>
    <row r="22" spans="1:25" x14ac:dyDescent="0.25">
      <c r="A22" s="22"/>
      <c r="B22" s="22"/>
      <c r="C22" s="22"/>
      <c r="D22" s="22"/>
      <c r="E22" s="22"/>
      <c r="F22" s="22"/>
      <c r="G22" s="23"/>
      <c r="H22" s="23"/>
      <c r="I22" s="23"/>
      <c r="J22" s="24"/>
      <c r="K22" s="23"/>
      <c r="L22" s="23"/>
      <c r="M22" s="23"/>
      <c r="N22" s="23"/>
      <c r="O22" s="23"/>
      <c r="P22" s="23"/>
      <c r="Q22" s="4"/>
    </row>
    <row r="23" spans="1:25" x14ac:dyDescent="0.25">
      <c r="A23" s="25"/>
      <c r="B23" s="25"/>
      <c r="C23" s="25"/>
      <c r="D23" s="25"/>
      <c r="E23" s="25"/>
      <c r="F23" s="25"/>
      <c r="G23" s="26"/>
      <c r="H23" s="26"/>
      <c r="I23" s="26"/>
      <c r="J23" s="27"/>
      <c r="K23" s="26"/>
      <c r="L23" s="26"/>
      <c r="M23" s="26"/>
      <c r="N23" s="26"/>
      <c r="O23" s="26"/>
      <c r="P23" s="26"/>
    </row>
    <row r="24" spans="1:25" x14ac:dyDescent="0.25">
      <c r="A24" s="25"/>
      <c r="B24" s="25"/>
      <c r="C24" s="25"/>
      <c r="D24" s="25"/>
      <c r="E24" s="25"/>
      <c r="F24" s="25"/>
      <c r="G24" s="26"/>
      <c r="H24" s="26"/>
      <c r="I24" s="26"/>
      <c r="J24" s="27"/>
      <c r="K24" s="26"/>
      <c r="L24" s="26"/>
      <c r="M24" s="26"/>
      <c r="N24" s="26"/>
      <c r="O24" s="26"/>
      <c r="P24" s="26"/>
    </row>
    <row r="25" spans="1:25" x14ac:dyDescent="0.25">
      <c r="A25" s="25"/>
      <c r="B25" s="25"/>
      <c r="C25" s="25"/>
      <c r="D25" s="25"/>
      <c r="E25" s="25"/>
      <c r="F25" s="25"/>
      <c r="G25" s="26"/>
      <c r="H25" s="26"/>
      <c r="I25" s="26"/>
      <c r="J25" s="27"/>
      <c r="K25" s="26"/>
      <c r="L25" s="26"/>
      <c r="M25" s="26"/>
      <c r="N25" s="26"/>
      <c r="O25" s="26"/>
      <c r="P25" s="26"/>
    </row>
    <row r="26" spans="1:25" x14ac:dyDescent="0.25">
      <c r="A26" s="25"/>
      <c r="B26" s="25"/>
      <c r="C26" s="25"/>
      <c r="D26" s="25"/>
      <c r="E26" s="25"/>
      <c r="F26" s="25"/>
      <c r="G26" s="26"/>
      <c r="H26" s="26"/>
      <c r="I26" s="26"/>
      <c r="J26" s="27"/>
      <c r="K26" s="26"/>
      <c r="L26" s="26"/>
      <c r="M26" s="26"/>
      <c r="N26" s="26"/>
      <c r="O26" s="26"/>
      <c r="P26" s="26"/>
    </row>
    <row r="27" spans="1:25" x14ac:dyDescent="0.25">
      <c r="A27" s="25"/>
      <c r="B27" s="25"/>
      <c r="C27" s="25"/>
      <c r="D27" s="25"/>
      <c r="E27" s="25"/>
      <c r="F27" s="25"/>
      <c r="G27" s="26"/>
      <c r="H27" s="26"/>
      <c r="I27" s="26"/>
      <c r="J27" s="27"/>
      <c r="K27" s="26"/>
      <c r="L27" s="26"/>
      <c r="M27" s="26"/>
      <c r="N27" s="26"/>
      <c r="O27" s="26"/>
      <c r="P27" s="26"/>
    </row>
    <row r="28" spans="1:25" x14ac:dyDescent="0.25">
      <c r="A28" s="25"/>
      <c r="B28" s="25"/>
      <c r="C28" s="25"/>
      <c r="D28" s="25"/>
      <c r="E28" s="25"/>
      <c r="F28" s="25"/>
      <c r="G28" s="26"/>
      <c r="H28" s="26"/>
      <c r="I28" s="26"/>
      <c r="J28" s="27"/>
      <c r="K28" s="26"/>
      <c r="L28" s="26"/>
      <c r="M28" s="26"/>
      <c r="N28" s="26"/>
      <c r="O28" s="26"/>
      <c r="P28" s="26"/>
    </row>
    <row r="29" spans="1:25" x14ac:dyDescent="0.25">
      <c r="A29" s="25"/>
      <c r="B29" s="25"/>
      <c r="C29" s="25"/>
      <c r="D29" s="25"/>
      <c r="E29" s="25"/>
      <c r="F29" s="25"/>
      <c r="G29" s="26"/>
      <c r="H29" s="26"/>
      <c r="I29" s="26"/>
      <c r="J29" s="27"/>
      <c r="K29" s="26"/>
      <c r="L29" s="26"/>
      <c r="M29" s="26"/>
      <c r="N29" s="26"/>
      <c r="O29" s="26"/>
      <c r="P29" s="26"/>
    </row>
    <row r="30" spans="1:25" x14ac:dyDescent="0.25">
      <c r="A30" s="25"/>
      <c r="B30" s="25"/>
      <c r="C30" s="25"/>
      <c r="D30" s="25"/>
      <c r="E30" s="25"/>
      <c r="F30" s="25"/>
      <c r="G30" s="26"/>
      <c r="H30" s="26"/>
      <c r="I30" s="26"/>
      <c r="J30" s="27"/>
      <c r="K30" s="26"/>
      <c r="L30" s="26"/>
      <c r="M30" s="26"/>
      <c r="N30" s="26"/>
      <c r="O30" s="26"/>
      <c r="P30" s="26"/>
    </row>
  </sheetData>
  <autoFilter ref="A3:P9" xr:uid="{03FEA3B0-9CE8-4F96-8D98-D5DAD74181EC}"/>
  <mergeCells count="1">
    <mergeCell ref="N2:P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8F43-9B39-4544-B66A-58697198627D}">
  <sheetPr codeName="Sheet8"/>
  <dimension ref="A1:U52"/>
  <sheetViews>
    <sheetView zoomScale="68" zoomScaleNormal="68" workbookViewId="0">
      <pane ySplit="3" topLeftCell="A4" activePane="bottomLeft" state="frozen"/>
      <selection pane="bottomLeft" activeCell="C5" sqref="C5"/>
    </sheetView>
  </sheetViews>
  <sheetFormatPr defaultRowHeight="15" x14ac:dyDescent="0.25"/>
  <cols>
    <col min="1" max="1" width="10.88671875" customWidth="1"/>
    <col min="2" max="2" width="21.77734375" customWidth="1"/>
    <col min="3" max="3" width="42.44140625" customWidth="1"/>
    <col min="4" max="4" width="14.33203125" customWidth="1"/>
    <col min="5" max="5" width="17.77734375" customWidth="1"/>
    <col min="6" max="6" width="39.21875" customWidth="1"/>
    <col min="7" max="7" width="17.33203125" style="8" customWidth="1"/>
    <col min="8" max="8" width="14" style="8" customWidth="1"/>
    <col min="9" max="9" width="14.21875" style="8" customWidth="1"/>
    <col min="10" max="10" width="19.44140625" style="11" customWidth="1"/>
    <col min="11" max="11" width="24.77734375" style="8" customWidth="1"/>
  </cols>
  <sheetData>
    <row r="1" spans="1:20" ht="27.75" x14ac:dyDescent="0.25">
      <c r="A1" s="104" t="s">
        <v>537</v>
      </c>
      <c r="B1" s="170"/>
      <c r="C1" s="170"/>
      <c r="D1" s="170"/>
      <c r="E1" s="170"/>
      <c r="F1" s="170"/>
      <c r="G1" s="150">
        <f>SUM(G4:G41)*1000</f>
        <v>1557909632.0000002</v>
      </c>
      <c r="H1" s="150">
        <f t="shared" ref="H1:I1" si="0">SUM(H4:H41)*1000</f>
        <v>1460056658.3448055</v>
      </c>
      <c r="I1" s="150">
        <f t="shared" si="0"/>
        <v>1826596251</v>
      </c>
      <c r="J1" s="150"/>
      <c r="K1" s="150">
        <f>SUM(K4:K41)</f>
        <v>1764.3883244563249</v>
      </c>
    </row>
    <row r="2" spans="1:20" ht="42.75" customHeight="1" x14ac:dyDescent="0.25">
      <c r="A2" s="170"/>
      <c r="B2" s="170"/>
      <c r="C2" s="170"/>
      <c r="D2" s="170"/>
      <c r="E2" s="170"/>
      <c r="F2" s="170"/>
      <c r="G2" s="170"/>
      <c r="H2" s="170"/>
      <c r="I2" s="170"/>
      <c r="J2" s="170"/>
      <c r="K2" s="208" t="s">
        <v>188</v>
      </c>
    </row>
    <row r="3" spans="1:20" s="107" customFormat="1" ht="63" customHeight="1" thickBot="1" x14ac:dyDescent="0.3">
      <c r="A3" s="119" t="s">
        <v>183</v>
      </c>
      <c r="B3" s="119" t="s">
        <v>184</v>
      </c>
      <c r="C3" s="119" t="s">
        <v>185</v>
      </c>
      <c r="D3" s="119" t="s">
        <v>186</v>
      </c>
      <c r="E3" s="154" t="s">
        <v>533</v>
      </c>
      <c r="F3" s="119" t="s">
        <v>187</v>
      </c>
      <c r="G3" s="154" t="s">
        <v>619</v>
      </c>
      <c r="H3" s="197" t="s">
        <v>189</v>
      </c>
      <c r="I3" s="154" t="s">
        <v>534</v>
      </c>
      <c r="J3" s="154" t="s">
        <v>535</v>
      </c>
      <c r="K3" s="154" t="s">
        <v>538</v>
      </c>
      <c r="L3" s="106"/>
      <c r="M3" s="106"/>
      <c r="N3" s="106"/>
      <c r="O3" s="106"/>
      <c r="P3" s="106"/>
      <c r="Q3" s="106"/>
      <c r="R3" s="106"/>
      <c r="S3" s="106"/>
      <c r="T3" s="106"/>
    </row>
    <row r="4" spans="1:20" ht="75" x14ac:dyDescent="0.25">
      <c r="A4" s="55">
        <v>1019</v>
      </c>
      <c r="B4" s="12" t="s">
        <v>539</v>
      </c>
      <c r="C4" s="12" t="s">
        <v>540</v>
      </c>
      <c r="D4" s="54">
        <v>2016</v>
      </c>
      <c r="E4" s="54" t="s">
        <v>56</v>
      </c>
      <c r="F4" s="193" t="s">
        <v>541</v>
      </c>
      <c r="G4" s="32">
        <v>24650</v>
      </c>
      <c r="H4" s="32">
        <v>14936.68</v>
      </c>
      <c r="I4" s="32">
        <v>64500</v>
      </c>
      <c r="J4" s="35">
        <v>0.23157643410852713</v>
      </c>
      <c r="K4" s="17" t="s">
        <v>36</v>
      </c>
      <c r="L4" s="1"/>
      <c r="M4" s="1"/>
      <c r="N4" s="1"/>
      <c r="O4" s="1"/>
      <c r="P4" s="1"/>
      <c r="Q4" s="1"/>
      <c r="R4" s="1"/>
      <c r="S4" s="1"/>
      <c r="T4" s="1"/>
    </row>
    <row r="5" spans="1:20" ht="30" x14ac:dyDescent="0.25">
      <c r="A5" s="38">
        <v>1023</v>
      </c>
      <c r="B5" s="2" t="s">
        <v>542</v>
      </c>
      <c r="C5" s="2" t="s">
        <v>362</v>
      </c>
      <c r="D5" s="131">
        <v>2016</v>
      </c>
      <c r="E5" s="2" t="s">
        <v>41</v>
      </c>
      <c r="F5" s="187" t="s">
        <v>543</v>
      </c>
      <c r="G5" s="6">
        <v>480</v>
      </c>
      <c r="H5" s="6">
        <v>415.99922330097087</v>
      </c>
      <c r="I5" s="6">
        <v>480</v>
      </c>
      <c r="J5" s="9">
        <v>0.86666504854368931</v>
      </c>
      <c r="K5" s="17" t="s">
        <v>36</v>
      </c>
      <c r="L5" s="1"/>
      <c r="M5" s="1"/>
      <c r="N5" s="1"/>
      <c r="O5" s="1"/>
      <c r="P5" s="1"/>
      <c r="Q5" s="1"/>
      <c r="R5" s="1"/>
      <c r="S5" s="1"/>
      <c r="T5" s="1"/>
    </row>
    <row r="6" spans="1:20" ht="45" x14ac:dyDescent="0.25">
      <c r="A6" s="38">
        <v>1046</v>
      </c>
      <c r="B6" s="2" t="s">
        <v>222</v>
      </c>
      <c r="C6" s="2" t="s">
        <v>544</v>
      </c>
      <c r="D6" s="2">
        <v>2014</v>
      </c>
      <c r="E6" s="2">
        <v>2014</v>
      </c>
      <c r="F6" s="187" t="s">
        <v>545</v>
      </c>
      <c r="G6" s="32">
        <v>8509</v>
      </c>
      <c r="H6" s="32">
        <v>8251.1515745993747</v>
      </c>
      <c r="I6" s="32">
        <v>8700</v>
      </c>
      <c r="J6" s="35">
        <v>0.94840822696544524</v>
      </c>
      <c r="K6" s="17" t="s">
        <v>36</v>
      </c>
      <c r="L6" s="1"/>
      <c r="M6" s="1"/>
      <c r="N6" s="1"/>
      <c r="O6" s="1"/>
      <c r="P6" s="1"/>
      <c r="Q6" s="1"/>
      <c r="R6" s="1"/>
      <c r="S6" s="1"/>
      <c r="T6" s="1"/>
    </row>
    <row r="7" spans="1:20" ht="30" x14ac:dyDescent="0.25">
      <c r="A7" s="38">
        <v>1047</v>
      </c>
      <c r="B7" s="2" t="s">
        <v>546</v>
      </c>
      <c r="C7" s="2" t="s">
        <v>547</v>
      </c>
      <c r="D7" s="2">
        <v>2014</v>
      </c>
      <c r="E7" s="2">
        <v>2014</v>
      </c>
      <c r="F7" s="187" t="s">
        <v>548</v>
      </c>
      <c r="G7" s="32">
        <v>7290</v>
      </c>
      <c r="H7" s="32">
        <v>7069.0909600222622</v>
      </c>
      <c r="I7" s="32">
        <v>7300</v>
      </c>
      <c r="J7" s="35">
        <v>0.96836862466058382</v>
      </c>
      <c r="K7" s="45">
        <v>26.538142158823302</v>
      </c>
      <c r="L7" s="1"/>
      <c r="M7" s="1"/>
      <c r="N7" s="1"/>
      <c r="O7" s="1"/>
      <c r="P7" s="1"/>
      <c r="Q7" s="1"/>
      <c r="R7" s="1"/>
      <c r="S7" s="1"/>
      <c r="T7" s="1"/>
    </row>
    <row r="8" spans="1:20" ht="75" x14ac:dyDescent="0.25">
      <c r="A8" s="55">
        <v>1049</v>
      </c>
      <c r="B8" s="2" t="s">
        <v>549</v>
      </c>
      <c r="C8" s="2" t="s">
        <v>550</v>
      </c>
      <c r="D8" s="54">
        <v>2016</v>
      </c>
      <c r="E8" s="54" t="s">
        <v>41</v>
      </c>
      <c r="F8" s="187" t="s">
        <v>541</v>
      </c>
      <c r="G8" s="32">
        <v>499</v>
      </c>
      <c r="H8" s="32">
        <v>432.46575237048239</v>
      </c>
      <c r="I8" s="32">
        <v>1050</v>
      </c>
      <c r="J8" s="35">
        <v>0.41187214511474513</v>
      </c>
      <c r="K8" s="17" t="s">
        <v>36</v>
      </c>
      <c r="L8" s="1"/>
      <c r="M8" s="1"/>
      <c r="N8" s="1"/>
      <c r="O8" s="1"/>
      <c r="P8" s="1"/>
      <c r="Q8" s="1"/>
      <c r="R8" s="1"/>
      <c r="S8" s="1"/>
      <c r="T8" s="1"/>
    </row>
    <row r="9" spans="1:20" x14ac:dyDescent="0.25">
      <c r="A9" s="38">
        <v>1103</v>
      </c>
      <c r="B9" s="2" t="s">
        <v>338</v>
      </c>
      <c r="C9" s="2" t="s">
        <v>551</v>
      </c>
      <c r="D9" s="2">
        <v>2017</v>
      </c>
      <c r="E9" s="2" t="s">
        <v>48</v>
      </c>
      <c r="F9" s="193" t="s">
        <v>552</v>
      </c>
      <c r="G9" s="6">
        <v>150</v>
      </c>
      <c r="H9" s="6">
        <v>132.5</v>
      </c>
      <c r="I9" s="6">
        <v>150</v>
      </c>
      <c r="J9" s="9">
        <v>0.8833333333333333</v>
      </c>
      <c r="K9" s="6">
        <v>1.7666666666666666</v>
      </c>
      <c r="L9" s="1"/>
      <c r="M9" s="1"/>
      <c r="N9" s="1"/>
      <c r="O9" s="1"/>
      <c r="P9" s="1"/>
      <c r="Q9" s="1"/>
      <c r="R9" s="1"/>
      <c r="S9" s="1"/>
      <c r="T9" s="1"/>
    </row>
    <row r="10" spans="1:20" ht="90" x14ac:dyDescent="0.25">
      <c r="A10" s="55">
        <v>1104</v>
      </c>
      <c r="B10" s="50" t="s">
        <v>338</v>
      </c>
      <c r="C10" s="2" t="s">
        <v>553</v>
      </c>
      <c r="D10" s="54">
        <v>2018</v>
      </c>
      <c r="E10" s="54" t="s">
        <v>46</v>
      </c>
      <c r="F10" s="186" t="s">
        <v>554</v>
      </c>
      <c r="G10" s="32">
        <v>10800</v>
      </c>
      <c r="H10" s="32">
        <v>9734.9954782608693</v>
      </c>
      <c r="I10" s="32">
        <v>11500</v>
      </c>
      <c r="J10" s="35">
        <v>0.84652134593572781</v>
      </c>
      <c r="K10" s="17" t="s">
        <v>36</v>
      </c>
      <c r="L10" s="1"/>
      <c r="M10" s="1"/>
      <c r="N10" s="1"/>
      <c r="O10" s="1"/>
      <c r="P10" s="1"/>
      <c r="Q10" s="1"/>
      <c r="R10" s="1"/>
      <c r="S10" s="1"/>
      <c r="T10" s="1"/>
    </row>
    <row r="11" spans="1:20" ht="45" x14ac:dyDescent="0.25">
      <c r="A11" s="55">
        <v>1126</v>
      </c>
      <c r="B11" s="2" t="s">
        <v>292</v>
      </c>
      <c r="C11" s="2" t="s">
        <v>555</v>
      </c>
      <c r="D11" s="54">
        <v>2017</v>
      </c>
      <c r="E11" s="54">
        <v>2018</v>
      </c>
      <c r="F11" s="187" t="s">
        <v>556</v>
      </c>
      <c r="G11" s="32">
        <v>16484</v>
      </c>
      <c r="H11" s="32">
        <v>15442.060144101471</v>
      </c>
      <c r="I11" s="32">
        <v>18500</v>
      </c>
      <c r="J11" s="35">
        <v>0.83470595373521461</v>
      </c>
      <c r="K11" s="17" t="s">
        <v>36</v>
      </c>
      <c r="L11" s="1"/>
      <c r="M11" s="1"/>
      <c r="N11" s="1"/>
      <c r="O11" s="1"/>
      <c r="P11" s="1"/>
      <c r="Q11" s="1"/>
      <c r="R11" s="1"/>
      <c r="S11" s="1"/>
      <c r="T11" s="1"/>
    </row>
    <row r="12" spans="1:20" ht="60" x14ac:dyDescent="0.25">
      <c r="A12" s="55">
        <v>1127</v>
      </c>
      <c r="B12" s="2" t="s">
        <v>292</v>
      </c>
      <c r="C12" s="2" t="s">
        <v>557</v>
      </c>
      <c r="D12" s="54">
        <v>2017</v>
      </c>
      <c r="E12" s="54">
        <v>2017</v>
      </c>
      <c r="F12" s="187" t="s">
        <v>558</v>
      </c>
      <c r="G12" s="32">
        <v>8861</v>
      </c>
      <c r="H12" s="32">
        <v>8129.8268786792387</v>
      </c>
      <c r="I12" s="32">
        <v>9600</v>
      </c>
      <c r="J12" s="35">
        <v>0.84685696652908726</v>
      </c>
      <c r="K12" s="17">
        <v>220.18281129756269</v>
      </c>
      <c r="L12" s="1"/>
      <c r="M12" s="1"/>
      <c r="N12" s="1"/>
      <c r="O12" s="1"/>
      <c r="P12" s="1"/>
      <c r="Q12" s="1"/>
      <c r="R12" s="1"/>
      <c r="S12" s="1"/>
      <c r="T12" s="1"/>
    </row>
    <row r="13" spans="1:20" ht="30" x14ac:dyDescent="0.25">
      <c r="A13" s="55">
        <v>1131</v>
      </c>
      <c r="B13" s="2" t="s">
        <v>17</v>
      </c>
      <c r="C13" s="2" t="s">
        <v>559</v>
      </c>
      <c r="D13" s="54">
        <v>2017</v>
      </c>
      <c r="E13" s="54" t="s">
        <v>43</v>
      </c>
      <c r="F13" s="187" t="s">
        <v>560</v>
      </c>
      <c r="G13" s="32">
        <v>2642</v>
      </c>
      <c r="H13" s="32">
        <v>1849.3999999999999</v>
      </c>
      <c r="I13" s="32">
        <v>8158</v>
      </c>
      <c r="J13" s="35">
        <v>0.22669772002941896</v>
      </c>
      <c r="K13" s="17" t="s">
        <v>36</v>
      </c>
      <c r="L13" s="1"/>
      <c r="M13" s="1"/>
      <c r="N13" s="1"/>
      <c r="O13" s="1"/>
      <c r="P13" s="1"/>
      <c r="Q13" s="1"/>
      <c r="R13" s="1"/>
      <c r="S13" s="1"/>
      <c r="T13" s="1"/>
    </row>
    <row r="14" spans="1:20" ht="45" x14ac:dyDescent="0.25">
      <c r="A14" s="55">
        <v>1141</v>
      </c>
      <c r="B14" s="2" t="s">
        <v>315</v>
      </c>
      <c r="C14" s="2" t="s">
        <v>561</v>
      </c>
      <c r="D14" s="54">
        <v>2018</v>
      </c>
      <c r="E14" s="54">
        <v>2018</v>
      </c>
      <c r="F14" s="188" t="s">
        <v>562</v>
      </c>
      <c r="G14" s="231">
        <v>320</v>
      </c>
      <c r="H14" s="231">
        <v>298.66666666666669</v>
      </c>
      <c r="I14" s="232">
        <v>400</v>
      </c>
      <c r="J14" s="35">
        <v>0.7466666666666667</v>
      </c>
      <c r="K14" s="17" t="s">
        <v>36</v>
      </c>
      <c r="L14" s="1"/>
      <c r="M14" s="1"/>
      <c r="N14" s="1"/>
      <c r="O14" s="1"/>
      <c r="P14" s="1"/>
      <c r="Q14" s="1"/>
      <c r="R14" s="1"/>
      <c r="S14" s="1"/>
      <c r="T14" s="1"/>
    </row>
    <row r="15" spans="1:20" ht="60" x14ac:dyDescent="0.25">
      <c r="A15" s="55">
        <v>1171</v>
      </c>
      <c r="B15" s="50" t="s">
        <v>356</v>
      </c>
      <c r="C15" s="2" t="s">
        <v>563</v>
      </c>
      <c r="D15" s="54">
        <v>2018</v>
      </c>
      <c r="E15" s="54">
        <v>2018</v>
      </c>
      <c r="F15" s="187" t="s">
        <v>564</v>
      </c>
      <c r="G15" s="32">
        <v>25000</v>
      </c>
      <c r="H15" s="32">
        <v>23333.32911392405</v>
      </c>
      <c r="I15" s="32">
        <v>43000</v>
      </c>
      <c r="J15" s="35">
        <v>0.54263556078893138</v>
      </c>
      <c r="K15" s="17" t="s">
        <v>36</v>
      </c>
      <c r="L15" s="1"/>
      <c r="M15" s="1"/>
      <c r="N15" s="1"/>
      <c r="O15" s="1"/>
      <c r="P15" s="1"/>
      <c r="Q15" s="1"/>
      <c r="R15" s="1"/>
      <c r="S15" s="1"/>
      <c r="T15" s="1"/>
    </row>
    <row r="16" spans="1:20" ht="60" x14ac:dyDescent="0.25">
      <c r="A16" s="55">
        <v>1175</v>
      </c>
      <c r="B16" s="50" t="s">
        <v>16</v>
      </c>
      <c r="C16" s="2" t="s">
        <v>565</v>
      </c>
      <c r="D16" s="54">
        <v>2018</v>
      </c>
      <c r="E16" s="54" t="s">
        <v>42</v>
      </c>
      <c r="F16" s="187" t="s">
        <v>566</v>
      </c>
      <c r="G16" s="32">
        <v>15333.4</v>
      </c>
      <c r="H16" s="32">
        <v>7792.7</v>
      </c>
      <c r="I16" s="32">
        <v>26833.4</v>
      </c>
      <c r="J16" s="35">
        <v>0.29041045860755627</v>
      </c>
      <c r="K16" s="17" t="s">
        <v>36</v>
      </c>
      <c r="L16" s="1"/>
      <c r="M16" s="1"/>
      <c r="N16" s="1"/>
      <c r="O16" s="1"/>
      <c r="P16" s="1"/>
      <c r="Q16" s="1"/>
      <c r="R16" s="1"/>
      <c r="S16" s="1"/>
      <c r="T16" s="1"/>
    </row>
    <row r="17" spans="1:20" ht="45" x14ac:dyDescent="0.25">
      <c r="A17" s="55">
        <v>1178</v>
      </c>
      <c r="B17" s="50" t="s">
        <v>359</v>
      </c>
      <c r="C17" s="2" t="s">
        <v>567</v>
      </c>
      <c r="D17" s="54">
        <v>2018</v>
      </c>
      <c r="E17" s="54">
        <v>2018</v>
      </c>
      <c r="F17" s="187" t="s">
        <v>568</v>
      </c>
      <c r="G17" s="32">
        <v>1367</v>
      </c>
      <c r="H17" s="45">
        <v>1293.107795965783</v>
      </c>
      <c r="I17" s="45">
        <v>1500</v>
      </c>
      <c r="J17" s="35">
        <v>0.86207186397718871</v>
      </c>
      <c r="K17" s="17" t="s">
        <v>36</v>
      </c>
      <c r="L17" s="1"/>
      <c r="M17" s="1"/>
      <c r="N17" s="1"/>
      <c r="O17" s="1"/>
      <c r="P17" s="1"/>
      <c r="Q17" s="1"/>
      <c r="R17" s="1"/>
      <c r="S17" s="1"/>
      <c r="T17" s="1"/>
    </row>
    <row r="18" spans="1:20" ht="45" x14ac:dyDescent="0.25">
      <c r="A18" s="55">
        <v>1179</v>
      </c>
      <c r="B18" s="50" t="s">
        <v>359</v>
      </c>
      <c r="C18" s="2" t="s">
        <v>569</v>
      </c>
      <c r="D18" s="54">
        <v>2018</v>
      </c>
      <c r="E18" s="54" t="s">
        <v>42</v>
      </c>
      <c r="F18" s="186" t="s">
        <v>570</v>
      </c>
      <c r="G18" s="32">
        <v>640</v>
      </c>
      <c r="H18" s="32">
        <v>605.4052592670821</v>
      </c>
      <c r="I18" s="32">
        <v>2400</v>
      </c>
      <c r="J18" s="35">
        <v>0.25225219136128418</v>
      </c>
      <c r="K18" s="17" t="s">
        <v>36</v>
      </c>
      <c r="L18" s="1"/>
      <c r="M18" s="1"/>
      <c r="N18" s="1"/>
      <c r="O18" s="1"/>
      <c r="P18" s="1"/>
      <c r="Q18" s="1"/>
      <c r="R18" s="1"/>
      <c r="S18" s="1"/>
      <c r="T18" s="1"/>
    </row>
    <row r="19" spans="1:20" ht="30" x14ac:dyDescent="0.25">
      <c r="A19" s="55">
        <v>1180</v>
      </c>
      <c r="B19" s="50" t="s">
        <v>359</v>
      </c>
      <c r="C19" s="2" t="s">
        <v>561</v>
      </c>
      <c r="D19" s="54">
        <v>2018</v>
      </c>
      <c r="E19" s="54" t="s">
        <v>42</v>
      </c>
      <c r="F19" s="187" t="s">
        <v>571</v>
      </c>
      <c r="G19" s="32">
        <v>800</v>
      </c>
      <c r="H19" s="32">
        <v>756.75657408385257</v>
      </c>
      <c r="I19" s="32">
        <v>1400</v>
      </c>
      <c r="J19" s="35">
        <v>0.54054041005989473</v>
      </c>
      <c r="K19" s="17" t="s">
        <v>36</v>
      </c>
      <c r="L19" s="1"/>
      <c r="M19" s="1"/>
      <c r="N19" s="1"/>
      <c r="O19" s="1"/>
      <c r="P19" s="1"/>
      <c r="Q19" s="1"/>
      <c r="R19" s="1"/>
      <c r="S19" s="1"/>
      <c r="T19" s="1"/>
    </row>
    <row r="20" spans="1:20" ht="60" x14ac:dyDescent="0.25">
      <c r="A20" s="38">
        <v>1189</v>
      </c>
      <c r="B20" s="2" t="s">
        <v>364</v>
      </c>
      <c r="C20" s="2" t="s">
        <v>572</v>
      </c>
      <c r="D20" s="38">
        <v>2019</v>
      </c>
      <c r="E20" s="2" t="s">
        <v>42</v>
      </c>
      <c r="F20" s="2" t="s">
        <v>573</v>
      </c>
      <c r="G20" s="6">
        <v>33000</v>
      </c>
      <c r="H20" s="6">
        <v>30849.999969827586</v>
      </c>
      <c r="I20" s="6">
        <v>33000</v>
      </c>
      <c r="J20" s="9">
        <v>0.93484848393416931</v>
      </c>
      <c r="K20" s="17" t="s">
        <v>36</v>
      </c>
      <c r="L20" s="1"/>
      <c r="M20" s="1"/>
      <c r="N20" s="1"/>
      <c r="O20" s="1"/>
      <c r="P20" s="1"/>
      <c r="Q20" s="1"/>
      <c r="R20" s="1"/>
      <c r="S20" s="1"/>
      <c r="T20" s="1"/>
    </row>
    <row r="21" spans="1:20" ht="75" x14ac:dyDescent="0.25">
      <c r="A21" s="55">
        <v>1190</v>
      </c>
      <c r="B21" s="2" t="s">
        <v>364</v>
      </c>
      <c r="C21" s="2" t="s">
        <v>574</v>
      </c>
      <c r="D21" s="54">
        <v>2019</v>
      </c>
      <c r="E21" s="54">
        <v>2019</v>
      </c>
      <c r="F21" s="57" t="s">
        <v>575</v>
      </c>
      <c r="G21" s="17">
        <v>27200</v>
      </c>
      <c r="H21" s="17">
        <v>25826.666617241379</v>
      </c>
      <c r="I21" s="6">
        <v>27200</v>
      </c>
      <c r="J21" s="9">
        <v>0.94950980210446245</v>
      </c>
      <c r="K21" s="6">
        <v>96</v>
      </c>
      <c r="L21" s="1"/>
      <c r="M21" s="1"/>
      <c r="N21" s="1"/>
      <c r="O21" s="1"/>
      <c r="P21" s="1"/>
      <c r="Q21" s="1"/>
      <c r="R21" s="1"/>
      <c r="S21" s="1"/>
      <c r="T21" s="1"/>
    </row>
    <row r="22" spans="1:20" ht="90" x14ac:dyDescent="0.25">
      <c r="A22" s="55">
        <v>1204</v>
      </c>
      <c r="B22" s="2" t="s">
        <v>5</v>
      </c>
      <c r="C22" s="2" t="s">
        <v>576</v>
      </c>
      <c r="D22" s="54">
        <v>2019</v>
      </c>
      <c r="E22" s="54">
        <v>2018</v>
      </c>
      <c r="F22" s="36" t="s">
        <v>577</v>
      </c>
      <c r="G22" s="17">
        <v>1678</v>
      </c>
      <c r="H22" s="17">
        <v>1678</v>
      </c>
      <c r="I22" s="6">
        <v>8390</v>
      </c>
      <c r="J22" s="9">
        <v>0.2</v>
      </c>
      <c r="K22" s="17" t="s">
        <v>36</v>
      </c>
      <c r="L22" s="1"/>
      <c r="M22" s="1"/>
      <c r="N22" s="1"/>
      <c r="O22" s="1"/>
      <c r="P22" s="1"/>
      <c r="Q22" s="1"/>
      <c r="R22" s="1"/>
      <c r="S22" s="1"/>
      <c r="T22" s="1"/>
    </row>
    <row r="23" spans="1:20" ht="75" x14ac:dyDescent="0.25">
      <c r="A23" s="55">
        <v>1217</v>
      </c>
      <c r="B23" s="2" t="s">
        <v>15</v>
      </c>
      <c r="C23" s="2" t="s">
        <v>578</v>
      </c>
      <c r="D23" s="54">
        <v>2019</v>
      </c>
      <c r="E23" s="54">
        <v>2019</v>
      </c>
      <c r="F23" s="204" t="s">
        <v>579</v>
      </c>
      <c r="G23" s="17">
        <v>35400.483999999997</v>
      </c>
      <c r="H23" s="17">
        <v>33595.591780660718</v>
      </c>
      <c r="I23" s="6">
        <v>40530</v>
      </c>
      <c r="J23" s="9">
        <v>0.8289067796856826</v>
      </c>
      <c r="K23" s="17" t="s">
        <v>36</v>
      </c>
      <c r="L23" s="1"/>
      <c r="M23" s="1"/>
      <c r="N23" s="1"/>
      <c r="O23" s="1"/>
      <c r="P23" s="1"/>
      <c r="Q23" s="1"/>
      <c r="R23" s="1"/>
      <c r="S23" s="1"/>
      <c r="T23" s="1"/>
    </row>
    <row r="24" spans="1:20" ht="75" x14ac:dyDescent="0.25">
      <c r="A24" s="55">
        <v>1232</v>
      </c>
      <c r="B24" s="2" t="s">
        <v>2</v>
      </c>
      <c r="C24" s="2" t="s">
        <v>580</v>
      </c>
      <c r="D24" s="54">
        <v>2019</v>
      </c>
      <c r="E24" s="54" t="s">
        <v>38</v>
      </c>
      <c r="F24" s="205" t="s">
        <v>581</v>
      </c>
      <c r="G24" s="17">
        <v>100000</v>
      </c>
      <c r="H24" s="17">
        <v>51500</v>
      </c>
      <c r="I24" s="6">
        <v>100000</v>
      </c>
      <c r="J24" s="9">
        <v>0.51500000000000001</v>
      </c>
      <c r="K24" s="17">
        <v>207.62224999999998</v>
      </c>
      <c r="L24" s="1"/>
      <c r="M24" s="1"/>
      <c r="N24" s="1"/>
      <c r="O24" s="1"/>
      <c r="P24" s="1"/>
      <c r="Q24" s="1"/>
      <c r="R24" s="1"/>
      <c r="S24" s="1"/>
      <c r="T24" s="1"/>
    </row>
    <row r="25" spans="1:20" ht="75" x14ac:dyDescent="0.25">
      <c r="A25" s="2">
        <v>1234</v>
      </c>
      <c r="B25" s="2" t="s">
        <v>364</v>
      </c>
      <c r="C25" s="2" t="s">
        <v>582</v>
      </c>
      <c r="D25" s="2">
        <v>2019</v>
      </c>
      <c r="E25" s="2" t="s">
        <v>46</v>
      </c>
      <c r="F25" s="36" t="s">
        <v>583</v>
      </c>
      <c r="G25" s="30">
        <v>114900</v>
      </c>
      <c r="H25" s="30">
        <v>111069.99966982758</v>
      </c>
      <c r="I25" s="30">
        <v>167000</v>
      </c>
      <c r="J25" s="53">
        <v>0.66508981838220105</v>
      </c>
      <c r="K25" s="52" t="s">
        <v>36</v>
      </c>
      <c r="L25" s="1"/>
      <c r="M25" s="1"/>
      <c r="N25" s="1"/>
      <c r="O25" s="1"/>
      <c r="P25" s="1"/>
      <c r="Q25" s="1"/>
      <c r="R25" s="1"/>
      <c r="S25" s="1"/>
      <c r="T25" s="1"/>
    </row>
    <row r="26" spans="1:20" ht="60" x14ac:dyDescent="0.25">
      <c r="A26" s="55">
        <v>1245</v>
      </c>
      <c r="B26" s="54" t="s">
        <v>584</v>
      </c>
      <c r="C26" s="2" t="s">
        <v>585</v>
      </c>
      <c r="D26" s="54">
        <v>2019</v>
      </c>
      <c r="E26" s="54"/>
      <c r="F26" s="36" t="s">
        <v>586</v>
      </c>
      <c r="G26" s="17">
        <v>300</v>
      </c>
      <c r="H26" s="17">
        <v>291.66666666666669</v>
      </c>
      <c r="I26" s="17">
        <v>500</v>
      </c>
      <c r="J26" s="29">
        <v>0.58333333333333337</v>
      </c>
      <c r="K26" s="17" t="s">
        <v>36</v>
      </c>
      <c r="L26" s="1"/>
      <c r="M26" s="1"/>
      <c r="N26" s="1"/>
      <c r="O26" s="1"/>
      <c r="P26" s="1"/>
      <c r="Q26" s="1"/>
      <c r="R26" s="1"/>
      <c r="S26" s="1"/>
      <c r="T26" s="1"/>
    </row>
    <row r="27" spans="1:20" ht="75" x14ac:dyDescent="0.25">
      <c r="A27" s="55">
        <v>1248</v>
      </c>
      <c r="B27" s="2" t="s">
        <v>349</v>
      </c>
      <c r="C27" s="2" t="s">
        <v>587</v>
      </c>
      <c r="D27" s="54">
        <v>2019</v>
      </c>
      <c r="E27" s="54">
        <v>2020</v>
      </c>
      <c r="F27" s="36" t="s">
        <v>588</v>
      </c>
      <c r="G27" s="17">
        <v>1060000</v>
      </c>
      <c r="H27" s="17">
        <v>1060000</v>
      </c>
      <c r="I27" s="6">
        <v>1060000</v>
      </c>
      <c r="J27" s="9">
        <v>1</v>
      </c>
      <c r="K27" s="17" t="s">
        <v>36</v>
      </c>
      <c r="L27" s="1"/>
      <c r="M27" s="1"/>
      <c r="N27" s="1"/>
      <c r="O27" s="1"/>
      <c r="P27" s="1"/>
      <c r="Q27" s="1"/>
      <c r="R27" s="1"/>
      <c r="S27" s="1"/>
      <c r="T27" s="1"/>
    </row>
    <row r="28" spans="1:20" ht="60" x14ac:dyDescent="0.25">
      <c r="A28" s="55">
        <v>1258</v>
      </c>
      <c r="B28" s="2" t="s">
        <v>22</v>
      </c>
      <c r="C28" s="2" t="s">
        <v>589</v>
      </c>
      <c r="D28" s="54">
        <v>2017</v>
      </c>
      <c r="E28" s="54">
        <v>2017</v>
      </c>
      <c r="F28" s="188" t="s">
        <v>590</v>
      </c>
      <c r="G28" s="32">
        <v>27000</v>
      </c>
      <c r="H28" s="32">
        <v>10800</v>
      </c>
      <c r="I28" s="32">
        <v>27000</v>
      </c>
      <c r="J28" s="35">
        <v>0.4</v>
      </c>
      <c r="K28" s="17" t="s">
        <v>36</v>
      </c>
    </row>
    <row r="29" spans="1:20" ht="60" x14ac:dyDescent="0.25">
      <c r="A29" s="55">
        <v>1265</v>
      </c>
      <c r="B29" s="54" t="s">
        <v>315</v>
      </c>
      <c r="C29" s="55" t="s">
        <v>591</v>
      </c>
      <c r="D29" s="54">
        <v>2019</v>
      </c>
      <c r="E29" s="54">
        <v>2019</v>
      </c>
      <c r="F29" s="173" t="s">
        <v>592</v>
      </c>
      <c r="G29" s="30">
        <v>2000</v>
      </c>
      <c r="H29" s="30">
        <v>1933.3333333333333</v>
      </c>
      <c r="I29" s="30">
        <v>2000</v>
      </c>
      <c r="J29" s="48">
        <v>0.96666666666666667</v>
      </c>
      <c r="K29" s="30">
        <v>5.8</v>
      </c>
    </row>
    <row r="30" spans="1:20" ht="45" x14ac:dyDescent="0.25">
      <c r="A30" s="54">
        <v>1267</v>
      </c>
      <c r="B30" s="134" t="s">
        <v>315</v>
      </c>
      <c r="C30" s="134" t="s">
        <v>593</v>
      </c>
      <c r="D30" s="54">
        <v>2019</v>
      </c>
      <c r="E30" s="54" t="s">
        <v>50</v>
      </c>
      <c r="F30" s="206" t="s">
        <v>594</v>
      </c>
      <c r="G30" s="17">
        <v>1000</v>
      </c>
      <c r="H30" s="17">
        <v>966.66666666666663</v>
      </c>
      <c r="I30" s="17">
        <v>16500</v>
      </c>
      <c r="J30" s="9">
        <v>5.8585858585858581E-2</v>
      </c>
      <c r="K30" s="6" t="s">
        <v>36</v>
      </c>
    </row>
    <row r="31" spans="1:20" ht="75" x14ac:dyDescent="0.25">
      <c r="A31" s="233">
        <v>1285</v>
      </c>
      <c r="B31" s="171" t="s">
        <v>15</v>
      </c>
      <c r="C31" s="171" t="s">
        <v>595</v>
      </c>
      <c r="D31" s="2">
        <v>2020</v>
      </c>
      <c r="E31" s="2" t="s">
        <v>42</v>
      </c>
      <c r="F31" s="171" t="s">
        <v>596</v>
      </c>
      <c r="G31" s="6">
        <v>2299.3000000000002</v>
      </c>
      <c r="H31" s="6">
        <v>2241.816814837016</v>
      </c>
      <c r="I31" s="228">
        <v>11399.267</v>
      </c>
      <c r="J31" s="29">
        <v>0.19666324289421558</v>
      </c>
      <c r="K31" s="6" t="s">
        <v>36</v>
      </c>
    </row>
    <row r="32" spans="1:20" ht="75" x14ac:dyDescent="0.25">
      <c r="A32" s="233">
        <v>1286</v>
      </c>
      <c r="B32" s="171" t="s">
        <v>15</v>
      </c>
      <c r="C32" s="171" t="s">
        <v>597</v>
      </c>
      <c r="D32" s="2">
        <v>2020</v>
      </c>
      <c r="E32" s="2">
        <v>2020</v>
      </c>
      <c r="F32" s="171" t="s">
        <v>598</v>
      </c>
      <c r="G32" s="6">
        <v>300</v>
      </c>
      <c r="H32" s="6">
        <v>292.49991060370758</v>
      </c>
      <c r="I32" s="228">
        <v>340.8</v>
      </c>
      <c r="J32" s="29">
        <v>0.85827438557425939</v>
      </c>
      <c r="K32" s="6">
        <v>4.8586912967358824</v>
      </c>
    </row>
    <row r="33" spans="1:21" ht="90" x14ac:dyDescent="0.25">
      <c r="A33" s="233">
        <v>1287</v>
      </c>
      <c r="B33" s="171" t="s">
        <v>15</v>
      </c>
      <c r="C33" s="171" t="s">
        <v>599</v>
      </c>
      <c r="D33" s="2">
        <v>2020</v>
      </c>
      <c r="E33" s="2" t="s">
        <v>38</v>
      </c>
      <c r="F33" s="171" t="s">
        <v>600</v>
      </c>
      <c r="G33" s="6">
        <v>1760</v>
      </c>
      <c r="H33" s="6">
        <v>1715.9994755417511</v>
      </c>
      <c r="I33" s="228">
        <v>17500</v>
      </c>
      <c r="J33" s="29">
        <v>9.8057112888100068E-2</v>
      </c>
      <c r="K33" s="6">
        <v>6.8639979021670046</v>
      </c>
    </row>
    <row r="34" spans="1:21" ht="45" x14ac:dyDescent="0.25">
      <c r="A34" s="233">
        <v>1288</v>
      </c>
      <c r="B34" s="171" t="s">
        <v>15</v>
      </c>
      <c r="C34" s="171" t="s">
        <v>601</v>
      </c>
      <c r="D34" s="2">
        <v>2020</v>
      </c>
      <c r="E34" s="2">
        <v>2020</v>
      </c>
      <c r="F34" s="171" t="s">
        <v>602</v>
      </c>
      <c r="G34" s="6">
        <v>730</v>
      </c>
      <c r="H34" s="6">
        <v>711.74978246902185</v>
      </c>
      <c r="I34" s="228">
        <v>730</v>
      </c>
      <c r="J34" s="29">
        <v>0.97499970201235875</v>
      </c>
      <c r="K34" s="6">
        <v>12.401996209597204</v>
      </c>
    </row>
    <row r="35" spans="1:21" ht="30" x14ac:dyDescent="0.25">
      <c r="A35" s="233">
        <v>1289</v>
      </c>
      <c r="B35" s="171" t="s">
        <v>15</v>
      </c>
      <c r="C35" s="171" t="s">
        <v>603</v>
      </c>
      <c r="D35" s="2">
        <v>2020</v>
      </c>
      <c r="E35" s="2">
        <v>2020</v>
      </c>
      <c r="F35" s="171" t="s">
        <v>604</v>
      </c>
      <c r="G35" s="6">
        <v>4800</v>
      </c>
      <c r="H35" s="6">
        <v>4679.9985696593212</v>
      </c>
      <c r="I35" s="228">
        <v>17500</v>
      </c>
      <c r="J35" s="29">
        <v>0.26742848969481836</v>
      </c>
      <c r="K35" s="6">
        <v>1182.3537689247721</v>
      </c>
    </row>
    <row r="36" spans="1:21" ht="75" x14ac:dyDescent="0.25">
      <c r="A36" s="233">
        <v>1290</v>
      </c>
      <c r="B36" s="171" t="s">
        <v>15</v>
      </c>
      <c r="C36" s="171" t="s">
        <v>605</v>
      </c>
      <c r="D36" s="2">
        <v>2020</v>
      </c>
      <c r="E36" s="2" t="s">
        <v>38</v>
      </c>
      <c r="F36" s="171" t="s">
        <v>606</v>
      </c>
      <c r="G36" s="6">
        <v>182</v>
      </c>
      <c r="H36" s="6">
        <v>177.44994576624927</v>
      </c>
      <c r="I36" s="228">
        <v>7000</v>
      </c>
      <c r="J36" s="29">
        <v>2.5349992252321322E-2</v>
      </c>
      <c r="K36" s="6" t="s">
        <v>36</v>
      </c>
    </row>
    <row r="37" spans="1:21" ht="75" x14ac:dyDescent="0.25">
      <c r="A37" s="233">
        <v>1291</v>
      </c>
      <c r="B37" s="171" t="s">
        <v>15</v>
      </c>
      <c r="C37" s="171" t="s">
        <v>607</v>
      </c>
      <c r="D37" s="2">
        <v>2020</v>
      </c>
      <c r="E37" s="2" t="s">
        <v>107</v>
      </c>
      <c r="F37" s="171" t="s">
        <v>608</v>
      </c>
      <c r="G37" s="6">
        <v>7500</v>
      </c>
      <c r="H37" s="6">
        <v>7312.4977650926894</v>
      </c>
      <c r="I37" s="228">
        <v>7500</v>
      </c>
      <c r="J37" s="29">
        <v>0.97499970201235864</v>
      </c>
      <c r="K37" s="6" t="s">
        <v>36</v>
      </c>
    </row>
    <row r="38" spans="1:21" ht="75" x14ac:dyDescent="0.25">
      <c r="A38" s="233">
        <v>1292</v>
      </c>
      <c r="B38" s="171" t="s">
        <v>15</v>
      </c>
      <c r="C38" s="171" t="s">
        <v>609</v>
      </c>
      <c r="D38" s="2">
        <v>2020</v>
      </c>
      <c r="E38" s="2" t="s">
        <v>107</v>
      </c>
      <c r="F38" s="171" t="s">
        <v>608</v>
      </c>
      <c r="G38" s="6">
        <v>2834.4479999999999</v>
      </c>
      <c r="H38" s="6">
        <v>2763.5859553695259</v>
      </c>
      <c r="I38" s="6">
        <v>3284.7840000000001</v>
      </c>
      <c r="J38" s="29">
        <v>0.84132958373199762</v>
      </c>
      <c r="K38" s="6" t="s">
        <v>36</v>
      </c>
    </row>
    <row r="39" spans="1:21" ht="75" x14ac:dyDescent="0.25">
      <c r="A39" s="38">
        <v>1293</v>
      </c>
      <c r="B39" s="171" t="s">
        <v>416</v>
      </c>
      <c r="C39" s="171" t="s">
        <v>610</v>
      </c>
      <c r="D39" s="2">
        <v>2020</v>
      </c>
      <c r="E39" s="2">
        <v>2020</v>
      </c>
      <c r="F39" s="171" t="s">
        <v>611</v>
      </c>
      <c r="G39" s="6">
        <v>1000</v>
      </c>
      <c r="H39" s="6">
        <v>975</v>
      </c>
      <c r="I39" s="6">
        <v>1250</v>
      </c>
      <c r="J39" s="29">
        <v>0.78</v>
      </c>
      <c r="K39" s="6" t="s">
        <v>36</v>
      </c>
    </row>
    <row r="40" spans="1:21" ht="105" x14ac:dyDescent="0.25">
      <c r="A40" s="38">
        <v>1300</v>
      </c>
      <c r="B40" s="195" t="s">
        <v>210</v>
      </c>
      <c r="C40" s="171" t="s">
        <v>612</v>
      </c>
      <c r="D40" s="2">
        <v>2020</v>
      </c>
      <c r="E40" s="2" t="s">
        <v>108</v>
      </c>
      <c r="F40" s="171" t="s">
        <v>613</v>
      </c>
      <c r="G40" s="6">
        <v>9000</v>
      </c>
      <c r="H40" s="6">
        <v>9000</v>
      </c>
      <c r="I40" s="6">
        <v>70000</v>
      </c>
      <c r="J40" s="29">
        <v>0.12857142857142856</v>
      </c>
      <c r="K40" s="6" t="s">
        <v>36</v>
      </c>
      <c r="L40" s="3"/>
      <c r="M40" s="3"/>
      <c r="N40" s="3"/>
      <c r="O40" s="1"/>
      <c r="P40" s="1"/>
      <c r="Q40" s="1"/>
      <c r="R40" s="1"/>
      <c r="S40" s="1"/>
      <c r="T40" s="1"/>
      <c r="U40" s="1"/>
    </row>
    <row r="41" spans="1:21" ht="45" x14ac:dyDescent="0.25">
      <c r="A41" s="38">
        <v>1315</v>
      </c>
      <c r="B41" s="171" t="s">
        <v>614</v>
      </c>
      <c r="C41" s="171" t="s">
        <v>615</v>
      </c>
      <c r="D41" s="2">
        <v>2020</v>
      </c>
      <c r="E41" s="2" t="s">
        <v>39</v>
      </c>
      <c r="F41" s="171" t="s">
        <v>616</v>
      </c>
      <c r="G41" s="6">
        <v>1200</v>
      </c>
      <c r="H41" s="6">
        <v>1200</v>
      </c>
      <c r="I41" s="6">
        <v>2500</v>
      </c>
      <c r="J41" s="29">
        <v>0.48</v>
      </c>
      <c r="K41" s="52" t="s">
        <v>36</v>
      </c>
      <c r="L41" s="3"/>
      <c r="M41" s="3"/>
      <c r="N41" s="3"/>
      <c r="O41" s="1"/>
      <c r="P41" s="1"/>
      <c r="Q41" s="1"/>
      <c r="R41" s="1"/>
      <c r="S41" s="1"/>
      <c r="T41" s="1"/>
      <c r="U41" s="1"/>
    </row>
    <row r="43" spans="1:21" ht="20.25" customHeight="1" x14ac:dyDescent="0.25"/>
    <row r="52" spans="8:8" x14ac:dyDescent="0.25">
      <c r="H52" s="34"/>
    </row>
  </sheetData>
  <autoFilter ref="A3:K41" xr:uid="{CD52C685-5C10-4339-BF7A-E74852EF541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FE3C2-FCFE-4F97-84B9-D4226D317A38}">
  <sheetPr codeName="Sheet10"/>
  <dimension ref="A1:Z48"/>
  <sheetViews>
    <sheetView zoomScale="80" zoomScaleNormal="80" workbookViewId="0">
      <pane ySplit="3" topLeftCell="A19" activePane="bottomLeft" state="frozen"/>
      <selection pane="bottomLeft" activeCell="C26" sqref="C26"/>
    </sheetView>
  </sheetViews>
  <sheetFormatPr defaultRowHeight="15" x14ac:dyDescent="0.25"/>
  <cols>
    <col min="1" max="1" width="13.109375" customWidth="1"/>
    <col min="2" max="2" width="20.88671875" customWidth="1"/>
    <col min="3" max="3" width="22.21875" customWidth="1"/>
    <col min="4" max="4" width="14.33203125" style="16" customWidth="1"/>
    <col min="5" max="5" width="16.44140625" customWidth="1"/>
    <col min="6" max="6" width="42.44140625" customWidth="1"/>
    <col min="7" max="7" width="17.33203125" style="8" customWidth="1"/>
    <col min="8" max="8" width="12.6640625" style="8" customWidth="1"/>
    <col min="9" max="9" width="14.21875" style="8" customWidth="1"/>
    <col min="10" max="10" width="14.109375" style="11" customWidth="1"/>
    <col min="11" max="11" width="21.33203125" style="8" customWidth="1"/>
    <col min="12" max="12" width="11.21875" style="8" customWidth="1"/>
    <col min="13" max="13" width="15.21875" customWidth="1"/>
    <col min="14" max="14" width="16.21875" customWidth="1"/>
  </cols>
  <sheetData>
    <row r="1" spans="1:18" ht="23.25" customHeight="1" x14ac:dyDescent="0.25">
      <c r="A1" s="103" t="s">
        <v>620</v>
      </c>
      <c r="B1" s="102"/>
      <c r="C1" s="102"/>
      <c r="D1" s="102"/>
      <c r="E1" s="102"/>
      <c r="F1" s="102"/>
      <c r="G1" s="151">
        <f>SUM(G4:G35)*1000</f>
        <v>1351481729.9999998</v>
      </c>
      <c r="H1" s="151">
        <f t="shared" ref="H1:I1" si="0">SUM(H4:H35)*1000</f>
        <v>807512325.5643543</v>
      </c>
      <c r="I1" s="151">
        <f t="shared" si="0"/>
        <v>2330132000</v>
      </c>
      <c r="J1" s="151"/>
      <c r="K1" s="151">
        <f>SUM(K4:K35)</f>
        <v>184509.963453715</v>
      </c>
      <c r="L1" s="276">
        <f>SUM(L4:L35)</f>
        <v>131592.66514421903</v>
      </c>
      <c r="M1" s="276">
        <f>SUM(M4:M35)</f>
        <v>220.16868206986345</v>
      </c>
      <c r="N1" s="276">
        <f>SUM(N4:N35)</f>
        <v>166787.99892190678</v>
      </c>
    </row>
    <row r="2" spans="1:18" ht="23.25" customHeight="1" x14ac:dyDescent="0.25">
      <c r="A2" s="102"/>
      <c r="B2" s="102"/>
      <c r="C2" s="102"/>
      <c r="D2" s="102"/>
      <c r="E2" s="102"/>
      <c r="F2" s="102"/>
      <c r="G2" s="102"/>
      <c r="H2" s="102"/>
      <c r="I2" s="102"/>
      <c r="J2" s="102"/>
      <c r="K2" s="277" t="s">
        <v>188</v>
      </c>
      <c r="L2" s="278"/>
      <c r="M2" s="278"/>
      <c r="N2" s="279"/>
      <c r="O2" s="1"/>
      <c r="P2" s="1"/>
      <c r="Q2" s="1"/>
    </row>
    <row r="3" spans="1:18" ht="54.75" customHeight="1" thickBot="1" x14ac:dyDescent="0.3">
      <c r="A3" s="119" t="s">
        <v>183</v>
      </c>
      <c r="B3" s="119" t="s">
        <v>184</v>
      </c>
      <c r="C3" s="119" t="s">
        <v>185</v>
      </c>
      <c r="D3" s="119" t="s">
        <v>186</v>
      </c>
      <c r="E3" s="154" t="s">
        <v>533</v>
      </c>
      <c r="F3" s="119" t="s">
        <v>187</v>
      </c>
      <c r="G3" s="154" t="s">
        <v>619</v>
      </c>
      <c r="H3" s="197" t="s">
        <v>189</v>
      </c>
      <c r="I3" s="154" t="s">
        <v>534</v>
      </c>
      <c r="J3" s="197" t="s">
        <v>535</v>
      </c>
      <c r="K3" s="119" t="s">
        <v>617</v>
      </c>
      <c r="L3" s="180" t="s">
        <v>618</v>
      </c>
      <c r="M3" s="154" t="s">
        <v>538</v>
      </c>
      <c r="N3" s="197" t="s">
        <v>857</v>
      </c>
      <c r="O3" s="1"/>
      <c r="P3" s="1"/>
      <c r="Q3" s="1"/>
      <c r="R3" s="1"/>
    </row>
    <row r="4" spans="1:18" ht="30" x14ac:dyDescent="0.25">
      <c r="A4" s="2">
        <v>1031</v>
      </c>
      <c r="B4" s="2" t="s">
        <v>127</v>
      </c>
      <c r="C4" s="2" t="s">
        <v>621</v>
      </c>
      <c r="D4" s="2">
        <v>2017</v>
      </c>
      <c r="E4" s="2" t="s">
        <v>41</v>
      </c>
      <c r="F4" s="193" t="s">
        <v>622</v>
      </c>
      <c r="G4" s="17">
        <v>12500</v>
      </c>
      <c r="H4" s="17">
        <v>10237.5</v>
      </c>
      <c r="I4" s="17">
        <v>22000</v>
      </c>
      <c r="J4" s="29">
        <v>0.46534090909090908</v>
      </c>
      <c r="K4" s="152" t="s">
        <v>36</v>
      </c>
      <c r="L4" s="152" t="s">
        <v>36</v>
      </c>
      <c r="M4" s="6">
        <v>12.45950284090909</v>
      </c>
      <c r="N4" s="6">
        <v>39553.977272727272</v>
      </c>
      <c r="O4" s="1"/>
      <c r="P4" s="1"/>
      <c r="Q4" s="1"/>
      <c r="R4" s="1"/>
    </row>
    <row r="5" spans="1:18" ht="60" x14ac:dyDescent="0.25">
      <c r="A5" s="2">
        <v>1038</v>
      </c>
      <c r="B5" s="2" t="s">
        <v>549</v>
      </c>
      <c r="C5" s="2" t="s">
        <v>623</v>
      </c>
      <c r="D5" s="2">
        <v>2016</v>
      </c>
      <c r="E5" s="2" t="s">
        <v>56</v>
      </c>
      <c r="F5" s="185" t="s">
        <v>624</v>
      </c>
      <c r="G5" s="17">
        <v>14055</v>
      </c>
      <c r="H5" s="17">
        <v>12180.974247629518</v>
      </c>
      <c r="I5" s="17">
        <v>24200</v>
      </c>
      <c r="J5" s="29">
        <v>0.50334604329047594</v>
      </c>
      <c r="K5" s="152" t="s">
        <v>36</v>
      </c>
      <c r="L5" s="152" t="s">
        <v>36</v>
      </c>
      <c r="M5" s="6">
        <v>30.704108640719031</v>
      </c>
      <c r="N5" s="6">
        <v>97145.786355061864</v>
      </c>
      <c r="O5" s="1"/>
      <c r="P5" s="1"/>
      <c r="Q5" s="1"/>
      <c r="R5" s="1"/>
    </row>
    <row r="6" spans="1:18" ht="30" x14ac:dyDescent="0.25">
      <c r="A6" s="54">
        <v>1061</v>
      </c>
      <c r="B6" s="2" t="s">
        <v>0</v>
      </c>
      <c r="C6" s="54" t="s">
        <v>625</v>
      </c>
      <c r="D6" s="54">
        <v>2016</v>
      </c>
      <c r="E6" s="54" t="s">
        <v>68</v>
      </c>
      <c r="F6" s="189" t="s">
        <v>626</v>
      </c>
      <c r="G6" s="17">
        <v>14452.135</v>
      </c>
      <c r="H6" s="6">
        <v>10957.858305878035</v>
      </c>
      <c r="I6" s="6">
        <v>19303</v>
      </c>
      <c r="J6" s="29">
        <v>0.56767643920002253</v>
      </c>
      <c r="K6" s="46" t="s">
        <v>36</v>
      </c>
      <c r="L6" s="46" t="s">
        <v>36</v>
      </c>
      <c r="M6" s="2"/>
      <c r="N6" s="171"/>
      <c r="O6" s="1"/>
      <c r="P6" s="1"/>
      <c r="Q6" s="1"/>
      <c r="R6" s="1"/>
    </row>
    <row r="7" spans="1:18" ht="75" x14ac:dyDescent="0.25">
      <c r="A7" s="54">
        <v>1062</v>
      </c>
      <c r="B7" s="2" t="s">
        <v>0</v>
      </c>
      <c r="C7" s="2" t="s">
        <v>23</v>
      </c>
      <c r="D7" s="54">
        <v>2016</v>
      </c>
      <c r="E7" s="54" t="s">
        <v>57</v>
      </c>
      <c r="F7" s="189" t="s">
        <v>627</v>
      </c>
      <c r="G7" s="17">
        <v>17720.670999999998</v>
      </c>
      <c r="H7" s="6">
        <v>13768.766844088397</v>
      </c>
      <c r="I7" s="43">
        <v>18800</v>
      </c>
      <c r="J7" s="9">
        <v>0.73238121511108512</v>
      </c>
      <c r="K7" s="49">
        <v>14647.6243022217</v>
      </c>
      <c r="L7" s="49">
        <v>14647.6243022217</v>
      </c>
      <c r="M7" s="2" t="s">
        <v>36</v>
      </c>
      <c r="N7" s="171"/>
      <c r="O7" s="1"/>
      <c r="P7" s="1"/>
      <c r="Q7" s="1"/>
      <c r="R7" s="1"/>
    </row>
    <row r="8" spans="1:18" ht="90" x14ac:dyDescent="0.25">
      <c r="A8" s="229">
        <v>1118</v>
      </c>
      <c r="B8" s="2" t="s">
        <v>628</v>
      </c>
      <c r="C8" s="54" t="s">
        <v>629</v>
      </c>
      <c r="D8" s="2"/>
      <c r="E8" s="38" t="s">
        <v>50</v>
      </c>
      <c r="F8" s="189" t="s">
        <v>630</v>
      </c>
      <c r="G8" s="152">
        <v>66523</v>
      </c>
      <c r="H8" s="152">
        <v>66143.729882368483</v>
      </c>
      <c r="I8" s="152">
        <v>155000</v>
      </c>
      <c r="J8" s="230">
        <v>0.42673374117657087</v>
      </c>
      <c r="K8" s="152" t="s">
        <v>36</v>
      </c>
      <c r="L8" s="152" t="s">
        <v>36</v>
      </c>
      <c r="M8" s="2"/>
      <c r="N8" s="171"/>
      <c r="O8" s="1"/>
      <c r="P8" s="1"/>
      <c r="Q8" s="1"/>
      <c r="R8" s="1"/>
    </row>
    <row r="9" spans="1:18" ht="45" x14ac:dyDescent="0.25">
      <c r="A9" s="54">
        <v>1132</v>
      </c>
      <c r="B9" s="2" t="s">
        <v>18</v>
      </c>
      <c r="C9" s="2" t="s">
        <v>631</v>
      </c>
      <c r="D9" s="54">
        <v>2018</v>
      </c>
      <c r="E9" s="54" t="s">
        <v>43</v>
      </c>
      <c r="F9" s="189" t="s">
        <v>632</v>
      </c>
      <c r="G9" s="17">
        <v>14400</v>
      </c>
      <c r="H9" s="6">
        <v>9257.15</v>
      </c>
      <c r="I9" s="6">
        <v>14400</v>
      </c>
      <c r="J9" s="9">
        <v>0.64285763888888892</v>
      </c>
      <c r="K9" s="152" t="s">
        <v>36</v>
      </c>
      <c r="L9" s="152" t="s">
        <v>36</v>
      </c>
      <c r="M9" s="2"/>
      <c r="N9" s="171"/>
      <c r="O9" s="1"/>
      <c r="P9" s="1"/>
      <c r="Q9" s="1"/>
      <c r="R9" s="1"/>
    </row>
    <row r="10" spans="1:18" ht="30" x14ac:dyDescent="0.25">
      <c r="A10" s="55">
        <v>1137</v>
      </c>
      <c r="B10" s="38" t="s">
        <v>6</v>
      </c>
      <c r="C10" s="2" t="s">
        <v>633</v>
      </c>
      <c r="D10" s="54">
        <v>2019</v>
      </c>
      <c r="E10" s="54" t="s">
        <v>43</v>
      </c>
      <c r="F10" s="2" t="s">
        <v>634</v>
      </c>
      <c r="G10" s="17">
        <v>37748</v>
      </c>
      <c r="H10" s="6">
        <v>30748.398606557377</v>
      </c>
      <c r="I10" s="6">
        <v>37748</v>
      </c>
      <c r="J10" s="9">
        <v>0.81457027144636474</v>
      </c>
      <c r="K10" s="49">
        <v>11403.983800249105</v>
      </c>
      <c r="L10" s="49">
        <v>11403.983800249105</v>
      </c>
      <c r="M10" s="2" t="s">
        <v>36</v>
      </c>
      <c r="N10" s="171"/>
      <c r="O10" s="1"/>
      <c r="P10" s="1"/>
      <c r="Q10" s="1"/>
      <c r="R10" s="1"/>
    </row>
    <row r="11" spans="1:18" ht="30" x14ac:dyDescent="0.25">
      <c r="A11" s="54">
        <v>1142</v>
      </c>
      <c r="B11" s="2" t="s">
        <v>315</v>
      </c>
      <c r="C11" s="2" t="s">
        <v>635</v>
      </c>
      <c r="D11" s="54">
        <v>2018</v>
      </c>
      <c r="E11" s="54" t="s">
        <v>42</v>
      </c>
      <c r="F11" s="189" t="s">
        <v>636</v>
      </c>
      <c r="G11" s="42">
        <v>400</v>
      </c>
      <c r="H11" s="6">
        <v>373.33333333333331</v>
      </c>
      <c r="I11" s="6">
        <v>817</v>
      </c>
      <c r="J11" s="9">
        <v>0.4569563443492452</v>
      </c>
      <c r="K11" s="17">
        <v>137.08690330477356</v>
      </c>
      <c r="L11" s="17">
        <v>137.08690330477356</v>
      </c>
      <c r="M11" s="2" t="s">
        <v>36</v>
      </c>
      <c r="N11" s="171"/>
      <c r="O11" s="1"/>
      <c r="P11" s="1"/>
      <c r="Q11" s="1"/>
      <c r="R11" s="1"/>
    </row>
    <row r="12" spans="1:18" ht="45" x14ac:dyDescent="0.25">
      <c r="A12" s="54">
        <v>1151</v>
      </c>
      <c r="B12" s="2" t="s">
        <v>13</v>
      </c>
      <c r="C12" s="54" t="s">
        <v>637</v>
      </c>
      <c r="D12" s="54">
        <v>2018</v>
      </c>
      <c r="E12" s="54" t="s">
        <v>43</v>
      </c>
      <c r="F12" s="207" t="s">
        <v>638</v>
      </c>
      <c r="G12" s="30">
        <v>1035</v>
      </c>
      <c r="H12" s="52">
        <v>843.46450000000004</v>
      </c>
      <c r="I12" s="52">
        <v>1725</v>
      </c>
      <c r="J12" s="53">
        <v>0.48896492753623189</v>
      </c>
      <c r="K12" s="30">
        <v>342.27544927536235</v>
      </c>
      <c r="L12" s="30">
        <v>342.27544927536235</v>
      </c>
      <c r="M12" s="2" t="s">
        <v>36</v>
      </c>
      <c r="N12" s="171"/>
      <c r="O12" s="1"/>
      <c r="P12" s="1"/>
      <c r="Q12" s="1"/>
      <c r="R12" s="1"/>
    </row>
    <row r="13" spans="1:18" ht="60" x14ac:dyDescent="0.25">
      <c r="A13" s="55">
        <v>1212</v>
      </c>
      <c r="B13" s="38" t="s">
        <v>6</v>
      </c>
      <c r="C13" s="2" t="s">
        <v>639</v>
      </c>
      <c r="D13" s="54">
        <v>2019</v>
      </c>
      <c r="E13" s="54">
        <v>2019</v>
      </c>
      <c r="F13" s="2" t="s">
        <v>640</v>
      </c>
      <c r="G13" s="17">
        <v>27000</v>
      </c>
      <c r="H13" s="6">
        <v>21214.29</v>
      </c>
      <c r="I13" s="6">
        <v>27000</v>
      </c>
      <c r="J13" s="9">
        <v>0.78571444444444449</v>
      </c>
      <c r="K13" s="17">
        <v>1414.2860000000001</v>
      </c>
      <c r="L13" s="17">
        <v>1414.2860000000001</v>
      </c>
      <c r="M13" s="161">
        <v>141.42860000000002</v>
      </c>
      <c r="N13" s="171"/>
      <c r="O13" s="1"/>
      <c r="P13" s="1"/>
      <c r="Q13" s="1"/>
      <c r="R13" s="1"/>
    </row>
    <row r="14" spans="1:18" ht="30" x14ac:dyDescent="0.25">
      <c r="A14" s="55">
        <v>1213</v>
      </c>
      <c r="B14" s="38" t="s">
        <v>6</v>
      </c>
      <c r="C14" s="2" t="s">
        <v>641</v>
      </c>
      <c r="D14" s="54">
        <v>2019</v>
      </c>
      <c r="E14" s="54">
        <v>2019</v>
      </c>
      <c r="F14" s="2" t="s">
        <v>642</v>
      </c>
      <c r="G14" s="17">
        <v>7300</v>
      </c>
      <c r="H14" s="6">
        <v>6569.9940163934425</v>
      </c>
      <c r="I14" s="6">
        <v>7300</v>
      </c>
      <c r="J14" s="9">
        <v>0.89999918032786885</v>
      </c>
      <c r="K14" s="152" t="s">
        <v>36</v>
      </c>
      <c r="L14" s="152" t="s">
        <v>36</v>
      </c>
      <c r="M14" s="2"/>
      <c r="N14" s="171"/>
      <c r="O14" s="1"/>
      <c r="P14" s="1"/>
      <c r="Q14" s="1"/>
      <c r="R14" s="1"/>
    </row>
    <row r="15" spans="1:18" ht="60" x14ac:dyDescent="0.25">
      <c r="A15" s="55">
        <v>1235</v>
      </c>
      <c r="B15" s="38" t="s">
        <v>0</v>
      </c>
      <c r="C15" s="2" t="s">
        <v>643</v>
      </c>
      <c r="D15" s="54">
        <v>2019</v>
      </c>
      <c r="E15" s="54">
        <v>2020</v>
      </c>
      <c r="F15" s="2" t="s">
        <v>644</v>
      </c>
      <c r="G15" s="30">
        <v>23000</v>
      </c>
      <c r="H15" s="52">
        <v>22303.027714285712</v>
      </c>
      <c r="I15" s="52">
        <v>33000</v>
      </c>
      <c r="J15" s="53">
        <v>0.67584932467532466</v>
      </c>
      <c r="K15" s="152" t="s">
        <v>36</v>
      </c>
      <c r="L15" s="152" t="s">
        <v>36</v>
      </c>
      <c r="M15" s="2"/>
      <c r="N15" s="171"/>
      <c r="O15" s="1"/>
      <c r="P15" s="1"/>
      <c r="Q15" s="1"/>
      <c r="R15" s="1"/>
    </row>
    <row r="16" spans="1:18" ht="75" x14ac:dyDescent="0.25">
      <c r="A16" s="54">
        <v>1260</v>
      </c>
      <c r="B16" s="2" t="s">
        <v>0</v>
      </c>
      <c r="C16" s="2" t="s">
        <v>645</v>
      </c>
      <c r="D16" s="54">
        <v>2016</v>
      </c>
      <c r="E16" s="54">
        <v>2016</v>
      </c>
      <c r="F16" s="188" t="s">
        <v>646</v>
      </c>
      <c r="G16" s="17">
        <v>30000</v>
      </c>
      <c r="H16" s="6">
        <v>22500</v>
      </c>
      <c r="I16" s="43">
        <v>30000</v>
      </c>
      <c r="J16" s="9">
        <v>0.75</v>
      </c>
      <c r="K16" s="152" t="s">
        <v>36</v>
      </c>
      <c r="L16" s="152" t="s">
        <v>36</v>
      </c>
      <c r="M16" s="2"/>
      <c r="N16" s="171"/>
      <c r="O16" s="1"/>
      <c r="P16" s="1"/>
      <c r="Q16" s="1"/>
      <c r="R16" s="1"/>
    </row>
    <row r="17" spans="1:26" ht="75" x14ac:dyDescent="0.25">
      <c r="A17" s="54">
        <v>1264</v>
      </c>
      <c r="B17" s="54" t="s">
        <v>315</v>
      </c>
      <c r="C17" s="55" t="s">
        <v>647</v>
      </c>
      <c r="D17" s="54">
        <v>2019</v>
      </c>
      <c r="E17" s="54" t="s">
        <v>38</v>
      </c>
      <c r="F17" s="188" t="s">
        <v>648</v>
      </c>
      <c r="G17" s="17">
        <v>7500</v>
      </c>
      <c r="H17" s="6">
        <v>7250</v>
      </c>
      <c r="I17" s="6">
        <v>9000</v>
      </c>
      <c r="J17" s="9">
        <v>0.80555555555555558</v>
      </c>
      <c r="K17" s="152" t="s">
        <v>36</v>
      </c>
      <c r="L17" s="152" t="s">
        <v>36</v>
      </c>
      <c r="M17" s="2"/>
      <c r="N17" s="171"/>
      <c r="O17" s="1"/>
      <c r="P17" s="1"/>
      <c r="Q17" s="1"/>
      <c r="R17" s="1"/>
    </row>
    <row r="18" spans="1:26" ht="45" x14ac:dyDescent="0.25">
      <c r="A18" s="2">
        <v>1032</v>
      </c>
      <c r="B18" s="2" t="s">
        <v>127</v>
      </c>
      <c r="C18" s="2" t="s">
        <v>649</v>
      </c>
      <c r="D18" s="2">
        <v>2016</v>
      </c>
      <c r="E18" s="2">
        <v>2016</v>
      </c>
      <c r="F18" s="186" t="s">
        <v>650</v>
      </c>
      <c r="G18" s="17">
        <v>7500</v>
      </c>
      <c r="H18" s="17">
        <v>6000</v>
      </c>
      <c r="I18" s="17">
        <v>17000</v>
      </c>
      <c r="J18" s="29">
        <v>0.35294117647058826</v>
      </c>
      <c r="K18" s="152" t="s">
        <v>36</v>
      </c>
      <c r="L18" s="152" t="s">
        <v>36</v>
      </c>
      <c r="M18" s="6">
        <v>3.1764705882352944</v>
      </c>
      <c r="N18" s="6">
        <v>10588.235294117647</v>
      </c>
      <c r="O18" s="1"/>
      <c r="P18" s="1"/>
      <c r="Q18" s="1"/>
      <c r="R18" s="1"/>
    </row>
    <row r="19" spans="1:26" ht="30" x14ac:dyDescent="0.25">
      <c r="A19" s="54">
        <v>1059</v>
      </c>
      <c r="B19" s="2" t="s">
        <v>21</v>
      </c>
      <c r="C19" s="54" t="s">
        <v>651</v>
      </c>
      <c r="D19" s="54">
        <v>2017</v>
      </c>
      <c r="E19" s="54" t="s">
        <v>68</v>
      </c>
      <c r="F19" s="189" t="s">
        <v>652</v>
      </c>
      <c r="G19" s="17">
        <v>6978.9260000000004</v>
      </c>
      <c r="H19" s="6">
        <v>5138.3010650081414</v>
      </c>
      <c r="I19" s="6">
        <v>32250</v>
      </c>
      <c r="J19" s="9">
        <v>0.15932716480645398</v>
      </c>
      <c r="K19" s="46" t="s">
        <v>36</v>
      </c>
      <c r="L19" s="46" t="s">
        <v>36</v>
      </c>
      <c r="M19" s="2"/>
      <c r="N19" s="171"/>
      <c r="O19" s="1"/>
      <c r="P19" s="1"/>
      <c r="Q19" s="1"/>
      <c r="R19" s="1"/>
    </row>
    <row r="20" spans="1:26" ht="60" x14ac:dyDescent="0.25">
      <c r="A20" s="55">
        <v>1211</v>
      </c>
      <c r="B20" s="38" t="s">
        <v>3</v>
      </c>
      <c r="C20" s="3" t="s">
        <v>653</v>
      </c>
      <c r="D20" s="54">
        <v>2019</v>
      </c>
      <c r="E20" s="54">
        <v>2019</v>
      </c>
      <c r="F20" s="2" t="s">
        <v>654</v>
      </c>
      <c r="G20" s="52">
        <v>6000</v>
      </c>
      <c r="H20" s="52">
        <v>5550</v>
      </c>
      <c r="I20" s="52">
        <v>6000</v>
      </c>
      <c r="J20" s="53">
        <v>0.92500000000000004</v>
      </c>
      <c r="K20" s="152" t="s">
        <v>36</v>
      </c>
      <c r="L20" s="152" t="s">
        <v>36</v>
      </c>
      <c r="M20" s="2"/>
      <c r="N20" s="171"/>
      <c r="O20" s="1"/>
      <c r="P20" s="1"/>
      <c r="Q20" s="1"/>
      <c r="R20" s="1"/>
    </row>
    <row r="21" spans="1:26" ht="45" x14ac:dyDescent="0.25">
      <c r="A21" s="55">
        <v>1214</v>
      </c>
      <c r="B21" s="38" t="s">
        <v>6</v>
      </c>
      <c r="C21" s="2" t="s">
        <v>655</v>
      </c>
      <c r="D21" s="54">
        <v>2019</v>
      </c>
      <c r="E21" s="54" t="s">
        <v>38</v>
      </c>
      <c r="F21" s="2" t="s">
        <v>656</v>
      </c>
      <c r="G21" s="17">
        <v>3200</v>
      </c>
      <c r="H21" s="6">
        <v>2879.9973770491802</v>
      </c>
      <c r="I21" s="43">
        <v>20000</v>
      </c>
      <c r="J21" s="9">
        <v>0.14399986885245902</v>
      </c>
      <c r="K21" s="152" t="s">
        <v>36</v>
      </c>
      <c r="L21" s="152" t="s">
        <v>36</v>
      </c>
      <c r="M21" s="2"/>
      <c r="N21" s="171"/>
      <c r="O21" s="1"/>
      <c r="P21" s="1"/>
      <c r="Q21" s="1"/>
      <c r="R21" s="1"/>
    </row>
    <row r="22" spans="1:26" ht="30" x14ac:dyDescent="0.25">
      <c r="A22" s="44">
        <v>1261</v>
      </c>
      <c r="B22" s="2" t="s">
        <v>127</v>
      </c>
      <c r="C22" s="2" t="s">
        <v>657</v>
      </c>
      <c r="D22" s="5">
        <v>2015</v>
      </c>
      <c r="E22" s="5">
        <v>2016</v>
      </c>
      <c r="F22" s="54" t="s">
        <v>658</v>
      </c>
      <c r="G22" s="127">
        <v>16000</v>
      </c>
      <c r="H22" s="17">
        <v>8000</v>
      </c>
      <c r="I22" s="127">
        <v>16000</v>
      </c>
      <c r="J22" s="60">
        <v>0.5</v>
      </c>
      <c r="K22" s="6" t="s">
        <v>36</v>
      </c>
      <c r="L22" s="152" t="s">
        <v>36</v>
      </c>
      <c r="M22" s="17">
        <v>6</v>
      </c>
      <c r="N22" s="6">
        <v>19500</v>
      </c>
      <c r="O22" s="1"/>
      <c r="P22" s="1"/>
      <c r="Q22" s="1"/>
      <c r="R22" s="1"/>
    </row>
    <row r="23" spans="1:26" ht="90" x14ac:dyDescent="0.25">
      <c r="A23" s="54">
        <v>1269</v>
      </c>
      <c r="B23" s="54" t="s">
        <v>315</v>
      </c>
      <c r="C23" s="55" t="s">
        <v>659</v>
      </c>
      <c r="D23" s="56">
        <v>2019</v>
      </c>
      <c r="E23" s="56" t="s">
        <v>38</v>
      </c>
      <c r="F23" s="188" t="s">
        <v>660</v>
      </c>
      <c r="G23" s="52">
        <v>640</v>
      </c>
      <c r="H23" s="52">
        <v>618.66666666666663</v>
      </c>
      <c r="I23" s="52">
        <v>640</v>
      </c>
      <c r="J23" s="53">
        <v>0.96666666666666656</v>
      </c>
      <c r="K23" s="152" t="s">
        <v>36</v>
      </c>
      <c r="L23" s="152" t="s">
        <v>36</v>
      </c>
      <c r="M23" s="2"/>
      <c r="N23" s="171"/>
      <c r="O23" s="1"/>
      <c r="P23" s="1"/>
      <c r="Q23" s="1"/>
      <c r="R23" s="1"/>
    </row>
    <row r="24" spans="1:26" ht="45" x14ac:dyDescent="0.25">
      <c r="A24" s="55">
        <v>1057</v>
      </c>
      <c r="B24" s="38" t="s">
        <v>4</v>
      </c>
      <c r="C24" s="2" t="s">
        <v>661</v>
      </c>
      <c r="D24" s="54">
        <v>2019</v>
      </c>
      <c r="E24" s="54" t="s">
        <v>52</v>
      </c>
      <c r="F24" s="2" t="s">
        <v>662</v>
      </c>
      <c r="G24" s="17">
        <v>87200</v>
      </c>
      <c r="H24" s="6">
        <v>70558.311173623064</v>
      </c>
      <c r="I24" s="6">
        <v>620000</v>
      </c>
      <c r="J24" s="9">
        <v>0.11380372769939204</v>
      </c>
      <c r="K24" s="6">
        <v>14794.484600920965</v>
      </c>
      <c r="L24" s="6">
        <v>2958.8969201841928</v>
      </c>
      <c r="M24" s="2" t="s">
        <v>36</v>
      </c>
      <c r="N24" s="171"/>
      <c r="O24" s="1"/>
      <c r="P24" s="1"/>
      <c r="Q24" s="1"/>
      <c r="R24" s="1"/>
    </row>
    <row r="25" spans="1:26" ht="60" x14ac:dyDescent="0.25">
      <c r="A25" s="54">
        <v>1086</v>
      </c>
      <c r="B25" s="2" t="s">
        <v>663</v>
      </c>
      <c r="C25" s="54" t="s">
        <v>664</v>
      </c>
      <c r="D25" s="54">
        <v>2012</v>
      </c>
      <c r="E25" s="54" t="s">
        <v>67</v>
      </c>
      <c r="F25" s="189" t="s">
        <v>665</v>
      </c>
      <c r="G25" s="17">
        <v>234000</v>
      </c>
      <c r="H25" s="6">
        <v>161039.95000000001</v>
      </c>
      <c r="I25" s="6">
        <v>234000</v>
      </c>
      <c r="J25" s="9">
        <v>0.68820491452991461</v>
      </c>
      <c r="K25" s="6">
        <v>55056.393162393164</v>
      </c>
      <c r="L25" s="6">
        <v>20646.147435897437</v>
      </c>
      <c r="M25" s="2" t="s">
        <v>36</v>
      </c>
      <c r="N25" s="171"/>
      <c r="O25" s="1"/>
      <c r="P25" s="1"/>
      <c r="Q25" s="1"/>
      <c r="R25" s="1"/>
    </row>
    <row r="26" spans="1:26" ht="60" x14ac:dyDescent="0.25">
      <c r="A26" s="54">
        <v>1121</v>
      </c>
      <c r="B26" s="2" t="s">
        <v>666</v>
      </c>
      <c r="C26" s="54" t="s">
        <v>667</v>
      </c>
      <c r="D26" s="54">
        <v>2017</v>
      </c>
      <c r="E26" s="54" t="s">
        <v>43</v>
      </c>
      <c r="F26" s="189" t="s">
        <v>668</v>
      </c>
      <c r="G26" s="42">
        <v>3600</v>
      </c>
      <c r="H26" s="6">
        <v>3168</v>
      </c>
      <c r="I26" s="6">
        <v>3800</v>
      </c>
      <c r="J26" s="9">
        <v>0.83368421052631581</v>
      </c>
      <c r="K26" s="6">
        <v>416.84210526315792</v>
      </c>
      <c r="L26" s="6">
        <v>416.84210526315792</v>
      </c>
      <c r="M26" s="2" t="s">
        <v>36</v>
      </c>
      <c r="N26" s="171"/>
      <c r="O26" s="1"/>
      <c r="P26" s="1"/>
      <c r="Q26" s="1"/>
      <c r="R26" s="1"/>
    </row>
    <row r="27" spans="1:26" ht="75" x14ac:dyDescent="0.25">
      <c r="A27" s="55">
        <v>1219</v>
      </c>
      <c r="B27" s="38" t="s">
        <v>0</v>
      </c>
      <c r="C27" s="2" t="s">
        <v>669</v>
      </c>
      <c r="D27" s="54">
        <v>2019</v>
      </c>
      <c r="E27" s="54" t="s">
        <v>46</v>
      </c>
      <c r="F27" s="2" t="s">
        <v>670</v>
      </c>
      <c r="G27" s="30">
        <v>107000</v>
      </c>
      <c r="H27" s="52">
        <v>102545.44423376623</v>
      </c>
      <c r="I27" s="52">
        <v>113970</v>
      </c>
      <c r="J27" s="53">
        <v>0.89975821912578957</v>
      </c>
      <c r="K27" s="152" t="s">
        <v>36</v>
      </c>
      <c r="L27" s="152" t="s">
        <v>36</v>
      </c>
      <c r="M27" s="2"/>
      <c r="N27" s="171"/>
      <c r="O27" s="1"/>
      <c r="P27" s="1"/>
      <c r="Q27" s="1"/>
      <c r="R27" s="1"/>
    </row>
    <row r="28" spans="1:26" ht="60" x14ac:dyDescent="0.25">
      <c r="A28" s="5">
        <v>1298</v>
      </c>
      <c r="B28" s="195" t="s">
        <v>109</v>
      </c>
      <c r="C28" s="195" t="s">
        <v>671</v>
      </c>
      <c r="D28" s="56">
        <v>2020</v>
      </c>
      <c r="E28" s="38" t="s">
        <v>110</v>
      </c>
      <c r="F28" s="195" t="s">
        <v>672</v>
      </c>
      <c r="G28" s="152">
        <v>362101</v>
      </c>
      <c r="H28" s="152">
        <v>3599</v>
      </c>
      <c r="I28" s="152">
        <v>362101</v>
      </c>
      <c r="J28" s="230">
        <v>9.9392158541401435E-3</v>
      </c>
      <c r="K28" s="152">
        <v>646.04903051910935</v>
      </c>
      <c r="L28" s="152">
        <v>646.04903051910935</v>
      </c>
      <c r="M28" s="2" t="s">
        <v>36</v>
      </c>
      <c r="N28" s="171"/>
      <c r="O28" s="1"/>
      <c r="P28" s="1"/>
      <c r="Q28" s="1"/>
      <c r="R28" s="1"/>
    </row>
    <row r="29" spans="1:26" ht="60" x14ac:dyDescent="0.25">
      <c r="A29" s="54">
        <v>1060</v>
      </c>
      <c r="B29" s="2" t="s">
        <v>21</v>
      </c>
      <c r="C29" s="54" t="s">
        <v>673</v>
      </c>
      <c r="D29" s="54">
        <v>2016</v>
      </c>
      <c r="E29" s="54" t="s">
        <v>68</v>
      </c>
      <c r="F29" s="189" t="s">
        <v>674</v>
      </c>
      <c r="G29" s="42">
        <v>60792.998</v>
      </c>
      <c r="H29" s="6">
        <v>45915.953785025435</v>
      </c>
      <c r="I29" s="6">
        <v>72553</v>
      </c>
      <c r="J29" s="9">
        <v>0.63286085737358111</v>
      </c>
      <c r="K29" s="17">
        <v>63286.085737358102</v>
      </c>
      <c r="L29" s="17">
        <v>63286.085737358102</v>
      </c>
      <c r="M29" s="2" t="s">
        <v>36</v>
      </c>
      <c r="N29" s="171"/>
      <c r="O29" s="1"/>
      <c r="P29" s="1"/>
      <c r="Q29" s="1"/>
      <c r="R29" s="1"/>
    </row>
    <row r="30" spans="1:26" ht="90" x14ac:dyDescent="0.25">
      <c r="A30" s="55">
        <v>1058</v>
      </c>
      <c r="B30" s="38" t="s">
        <v>4</v>
      </c>
      <c r="C30" s="2" t="s">
        <v>675</v>
      </c>
      <c r="D30" s="54">
        <v>2019</v>
      </c>
      <c r="E30" s="54" t="s">
        <v>66</v>
      </c>
      <c r="F30" s="2" t="s">
        <v>676</v>
      </c>
      <c r="G30" s="17">
        <v>56000</v>
      </c>
      <c r="H30" s="6">
        <v>48729.159312681273</v>
      </c>
      <c r="I30" s="6">
        <v>220000</v>
      </c>
      <c r="J30" s="9">
        <v>0.22149617869400579</v>
      </c>
      <c r="K30" s="6">
        <v>11140.150307415021</v>
      </c>
      <c r="L30" s="6">
        <v>4468.6854051515675</v>
      </c>
      <c r="M30" s="2" t="s">
        <v>36</v>
      </c>
      <c r="N30" s="171"/>
      <c r="O30" s="1"/>
      <c r="P30" s="1"/>
      <c r="Q30" s="1"/>
      <c r="R30" s="1"/>
    </row>
    <row r="31" spans="1:26" ht="90" x14ac:dyDescent="0.25">
      <c r="A31" s="54">
        <v>1079</v>
      </c>
      <c r="B31" s="2" t="s">
        <v>20</v>
      </c>
      <c r="C31" s="171" t="s">
        <v>677</v>
      </c>
      <c r="D31" s="54">
        <v>2017</v>
      </c>
      <c r="E31" s="54" t="s">
        <v>55</v>
      </c>
      <c r="F31" s="189" t="s">
        <v>678</v>
      </c>
      <c r="G31" s="17">
        <v>84000</v>
      </c>
      <c r="H31" s="6">
        <v>75223.89</v>
      </c>
      <c r="I31" s="6">
        <v>109500</v>
      </c>
      <c r="J31" s="9">
        <v>0.68697616438356168</v>
      </c>
      <c r="K31" s="6">
        <v>8587.2020547945212</v>
      </c>
      <c r="L31" s="6">
        <v>8587.2020547945212</v>
      </c>
      <c r="M31" s="2" t="s">
        <v>36</v>
      </c>
      <c r="N31" s="172"/>
      <c r="O31" s="1"/>
      <c r="P31" s="1"/>
      <c r="Q31" s="1"/>
      <c r="R31" s="1"/>
    </row>
    <row r="32" spans="1:26" ht="45" x14ac:dyDescent="0.25">
      <c r="A32" s="54">
        <v>1146</v>
      </c>
      <c r="B32" s="2" t="s">
        <v>13</v>
      </c>
      <c r="C32" s="2" t="s">
        <v>679</v>
      </c>
      <c r="D32" s="54">
        <v>2018</v>
      </c>
      <c r="E32" s="54" t="s">
        <v>43</v>
      </c>
      <c r="F32" s="189" t="s">
        <v>680</v>
      </c>
      <c r="G32" s="42">
        <v>1035</v>
      </c>
      <c r="H32" s="6">
        <v>843.46450000000004</v>
      </c>
      <c r="I32" s="6">
        <v>1725</v>
      </c>
      <c r="J32" s="9">
        <v>0.48896492753623189</v>
      </c>
      <c r="K32" s="152" t="s">
        <v>36</v>
      </c>
      <c r="L32" s="152" t="s">
        <v>36</v>
      </c>
      <c r="M32" s="2"/>
      <c r="N32" s="175"/>
      <c r="O32" s="1"/>
      <c r="P32" s="1"/>
      <c r="Q32" s="3"/>
      <c r="R32" s="3"/>
      <c r="S32" s="1"/>
      <c r="T32" s="1"/>
      <c r="U32" s="1"/>
      <c r="V32" s="1"/>
      <c r="W32" s="1"/>
      <c r="X32" s="1"/>
      <c r="Y32" s="1"/>
      <c r="Z32" s="1"/>
    </row>
    <row r="33" spans="1:26" ht="45" x14ac:dyDescent="0.25">
      <c r="A33" s="54">
        <v>1051</v>
      </c>
      <c r="B33" s="12" t="s">
        <v>24</v>
      </c>
      <c r="C33" s="12" t="s">
        <v>681</v>
      </c>
      <c r="D33" s="54">
        <v>2015</v>
      </c>
      <c r="E33" s="160" t="s">
        <v>69</v>
      </c>
      <c r="F33" s="190" t="s">
        <v>682</v>
      </c>
      <c r="G33" s="42">
        <v>11500</v>
      </c>
      <c r="H33" s="6">
        <v>10062.5</v>
      </c>
      <c r="I33" s="6">
        <v>70000</v>
      </c>
      <c r="J33" s="9">
        <v>0.14374999999999999</v>
      </c>
      <c r="K33" s="6">
        <v>575</v>
      </c>
      <c r="L33" s="6">
        <v>575</v>
      </c>
      <c r="M33" s="2" t="s">
        <v>36</v>
      </c>
      <c r="N33" s="175"/>
      <c r="O33" s="1"/>
      <c r="P33" s="1"/>
      <c r="Q33" s="3"/>
      <c r="R33" s="3"/>
      <c r="S33" s="1"/>
      <c r="T33" s="1"/>
      <c r="U33" s="1"/>
      <c r="V33" s="1"/>
      <c r="W33" s="1"/>
      <c r="X33" s="1"/>
      <c r="Y33" s="1"/>
      <c r="Z33" s="1"/>
    </row>
    <row r="34" spans="1:26" ht="75" x14ac:dyDescent="0.25">
      <c r="A34" s="54">
        <v>1092</v>
      </c>
      <c r="B34" s="2" t="s">
        <v>19</v>
      </c>
      <c r="C34" s="54" t="s">
        <v>683</v>
      </c>
      <c r="D34" s="54">
        <v>2017</v>
      </c>
      <c r="E34" s="54">
        <v>2017</v>
      </c>
      <c r="F34" s="189" t="s">
        <v>684</v>
      </c>
      <c r="G34" s="17">
        <v>2000</v>
      </c>
      <c r="H34" s="6">
        <v>1650</v>
      </c>
      <c r="I34" s="6">
        <v>2000</v>
      </c>
      <c r="J34" s="9">
        <v>0.82499999999999996</v>
      </c>
      <c r="K34" s="17">
        <v>2062.5</v>
      </c>
      <c r="L34" s="17">
        <v>2062.5</v>
      </c>
      <c r="M34" s="161">
        <v>26.4</v>
      </c>
      <c r="N34" s="175"/>
      <c r="O34" s="1"/>
      <c r="P34" s="1"/>
      <c r="Q34" s="3"/>
      <c r="R34" s="3"/>
      <c r="S34" s="1"/>
      <c r="T34" s="1"/>
      <c r="U34" s="1"/>
      <c r="V34" s="1"/>
      <c r="W34" s="1"/>
      <c r="X34" s="1"/>
      <c r="Y34" s="1"/>
      <c r="Z34" s="1"/>
    </row>
    <row r="35" spans="1:26" ht="90" x14ac:dyDescent="0.25">
      <c r="A35" s="54">
        <v>1259</v>
      </c>
      <c r="B35" s="2" t="s">
        <v>0</v>
      </c>
      <c r="C35" s="54" t="s">
        <v>685</v>
      </c>
      <c r="D35" s="54">
        <v>2016</v>
      </c>
      <c r="E35" s="54">
        <v>2016</v>
      </c>
      <c r="F35" s="188" t="s">
        <v>686</v>
      </c>
      <c r="G35" s="178">
        <v>28300</v>
      </c>
      <c r="H35" s="6">
        <v>21641.200000000001</v>
      </c>
      <c r="I35" s="6">
        <v>28300</v>
      </c>
      <c r="J35" s="9">
        <v>0.7647067137809187</v>
      </c>
      <c r="K35" s="152" t="s">
        <v>36</v>
      </c>
      <c r="L35" s="152" t="s">
        <v>36</v>
      </c>
      <c r="M35" s="2"/>
      <c r="N35" s="171"/>
    </row>
    <row r="42" spans="1:26" hidden="1" x14ac:dyDescent="0.25">
      <c r="H42" s="6">
        <v>3168</v>
      </c>
    </row>
    <row r="43" spans="1:26" hidden="1" x14ac:dyDescent="0.25">
      <c r="H43" s="6">
        <v>75223.89</v>
      </c>
    </row>
    <row r="44" spans="1:26" hidden="1" x14ac:dyDescent="0.25">
      <c r="H44" s="8">
        <f>SUM(H42:H43)</f>
        <v>78391.89</v>
      </c>
    </row>
    <row r="45" spans="1:26" hidden="1" x14ac:dyDescent="0.25"/>
    <row r="46" spans="1:26" hidden="1" x14ac:dyDescent="0.25"/>
    <row r="47" spans="1:26" hidden="1" x14ac:dyDescent="0.25">
      <c r="H47" s="8" t="e">
        <f>SUBTOTAL(9,#REF!)</f>
        <v>#REF!</v>
      </c>
    </row>
    <row r="48" spans="1:26" hidden="1" x14ac:dyDescent="0.25"/>
  </sheetData>
  <autoFilter ref="A3:N35" xr:uid="{39CAD5E7-AAC8-4270-8B6A-21C9E1660251}"/>
  <mergeCells count="1">
    <mergeCell ref="K2:N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806CB-119B-48C9-93E6-7DB0ACBDF8CB}">
  <sheetPr codeName="Sheet12"/>
  <dimension ref="A1:U111"/>
  <sheetViews>
    <sheetView zoomScale="80" zoomScaleNormal="80" workbookViewId="0">
      <pane ySplit="3" topLeftCell="A4" activePane="bottomLeft" state="frozen"/>
      <selection pane="bottomLeft"/>
    </sheetView>
  </sheetViews>
  <sheetFormatPr defaultRowHeight="15" x14ac:dyDescent="0.25"/>
  <cols>
    <col min="1" max="1" width="7.33203125" customWidth="1"/>
    <col min="2" max="2" width="20.88671875" customWidth="1"/>
    <col min="3" max="3" width="24.44140625" customWidth="1"/>
    <col min="4" max="4" width="10.5546875" style="16" customWidth="1"/>
    <col min="5" max="5" width="9" customWidth="1"/>
    <col min="6" max="6" width="39.21875" customWidth="1"/>
    <col min="7" max="7" width="17.33203125" style="8" customWidth="1"/>
    <col min="8" max="8" width="12.6640625" style="8" customWidth="1"/>
    <col min="9" max="9" width="14.21875" style="8" customWidth="1"/>
    <col min="10" max="10" width="12.77734375" style="11" customWidth="1"/>
    <col min="11" max="11" width="26.33203125" style="8" customWidth="1"/>
    <col min="12" max="12" width="26.33203125" customWidth="1"/>
    <col min="14" max="15" width="26.33203125" customWidth="1"/>
  </cols>
  <sheetData>
    <row r="1" spans="1:21" ht="22.5" x14ac:dyDescent="0.25">
      <c r="A1" s="105" t="s">
        <v>148</v>
      </c>
      <c r="B1" s="170"/>
      <c r="C1" s="170"/>
      <c r="D1" s="170"/>
      <c r="E1" s="170"/>
      <c r="F1" s="170"/>
      <c r="G1" s="150">
        <f>SUM(G4:G55)*1000</f>
        <v>4499525280</v>
      </c>
      <c r="H1" s="150">
        <f>SUM(H4:H55)*1000</f>
        <v>3874044909.2167697</v>
      </c>
      <c r="I1" s="150">
        <f>SUM(I4:I55)*1000</f>
        <v>8101270720.000001</v>
      </c>
      <c r="J1" s="150"/>
      <c r="K1" s="150">
        <f t="shared" ref="K1" si="0">SUM(K4:K55)</f>
        <v>457740.73561223433</v>
      </c>
    </row>
    <row r="2" spans="1:21" ht="37.5" x14ac:dyDescent="0.25">
      <c r="A2" s="170"/>
      <c r="B2" s="170"/>
      <c r="C2" s="170"/>
      <c r="D2" s="170"/>
      <c r="E2" s="170"/>
      <c r="F2" s="170"/>
      <c r="G2" s="170"/>
      <c r="H2" s="170"/>
      <c r="I2" s="170"/>
      <c r="J2" s="170"/>
      <c r="K2" s="208" t="s">
        <v>188</v>
      </c>
    </row>
    <row r="3" spans="1:21" ht="66" customHeight="1" thickBot="1" x14ac:dyDescent="0.3">
      <c r="A3" s="119" t="s">
        <v>183</v>
      </c>
      <c r="B3" s="119" t="s">
        <v>184</v>
      </c>
      <c r="C3" s="119" t="s">
        <v>185</v>
      </c>
      <c r="D3" s="119" t="s">
        <v>186</v>
      </c>
      <c r="E3" s="154" t="s">
        <v>533</v>
      </c>
      <c r="F3" s="119" t="s">
        <v>187</v>
      </c>
      <c r="G3" s="154" t="s">
        <v>619</v>
      </c>
      <c r="H3" s="197" t="s">
        <v>189</v>
      </c>
      <c r="I3" s="154" t="s">
        <v>534</v>
      </c>
      <c r="J3" s="197" t="s">
        <v>535</v>
      </c>
      <c r="K3" s="197" t="s">
        <v>687</v>
      </c>
      <c r="L3" s="3"/>
      <c r="M3" s="3"/>
      <c r="N3" s="1"/>
      <c r="O3" s="1"/>
      <c r="P3" s="1"/>
      <c r="Q3" s="1"/>
      <c r="R3" s="1"/>
      <c r="S3" s="1"/>
      <c r="T3" s="1"/>
      <c r="U3" s="1"/>
    </row>
    <row r="4" spans="1:21" ht="105" x14ac:dyDescent="0.25">
      <c r="A4" s="155">
        <v>1022</v>
      </c>
      <c r="B4" s="2" t="s">
        <v>688</v>
      </c>
      <c r="C4" s="2" t="s">
        <v>689</v>
      </c>
      <c r="D4" s="12">
        <v>2016</v>
      </c>
      <c r="E4" s="12" t="s">
        <v>56</v>
      </c>
      <c r="F4" s="173" t="s">
        <v>690</v>
      </c>
      <c r="G4" s="31">
        <v>16000</v>
      </c>
      <c r="H4" s="31">
        <v>13866.640776699029</v>
      </c>
      <c r="I4" s="31">
        <v>16000</v>
      </c>
      <c r="J4" s="225">
        <v>0.86666504854368931</v>
      </c>
      <c r="K4" s="31">
        <v>3899.9927184466019</v>
      </c>
      <c r="L4" s="3"/>
      <c r="M4" s="3"/>
      <c r="N4" s="1"/>
      <c r="O4" s="1"/>
      <c r="P4" s="1"/>
      <c r="Q4" s="1"/>
      <c r="R4" s="1"/>
      <c r="S4" s="1"/>
      <c r="T4" s="1"/>
      <c r="U4" s="1"/>
    </row>
    <row r="5" spans="1:21" ht="45" x14ac:dyDescent="0.25">
      <c r="A5" s="5">
        <v>1034</v>
      </c>
      <c r="B5" s="2" t="s">
        <v>33</v>
      </c>
      <c r="C5" s="2" t="s">
        <v>691</v>
      </c>
      <c r="D5" s="2">
        <v>2014</v>
      </c>
      <c r="E5" s="2" t="s">
        <v>78</v>
      </c>
      <c r="F5" s="187" t="s">
        <v>692</v>
      </c>
      <c r="G5" s="17">
        <v>126500</v>
      </c>
      <c r="H5" s="17">
        <v>99155.92</v>
      </c>
      <c r="I5" s="17">
        <v>133000</v>
      </c>
      <c r="J5" s="29">
        <v>0.74553323308270669</v>
      </c>
      <c r="K5" s="17">
        <v>67097.990977443609</v>
      </c>
      <c r="L5" s="3"/>
      <c r="M5" s="3"/>
      <c r="N5" s="1"/>
      <c r="O5" s="1"/>
      <c r="P5" s="1"/>
      <c r="Q5" s="1"/>
      <c r="R5" s="1"/>
      <c r="S5" s="1"/>
      <c r="T5" s="1"/>
      <c r="U5" s="1"/>
    </row>
    <row r="6" spans="1:21" ht="60" x14ac:dyDescent="0.25">
      <c r="A6" s="5">
        <v>1045</v>
      </c>
      <c r="B6" s="2" t="s">
        <v>546</v>
      </c>
      <c r="C6" s="2" t="s">
        <v>693</v>
      </c>
      <c r="D6" s="2">
        <v>2015</v>
      </c>
      <c r="E6" s="2" t="s">
        <v>57</v>
      </c>
      <c r="F6" s="187" t="s">
        <v>694</v>
      </c>
      <c r="G6" s="17">
        <v>65100.56</v>
      </c>
      <c r="H6" s="17">
        <v>63127.816212398742</v>
      </c>
      <c r="I6" s="45">
        <v>92295</v>
      </c>
      <c r="J6" s="29">
        <v>0.6839787227086922</v>
      </c>
      <c r="K6" s="17" t="s">
        <v>36</v>
      </c>
      <c r="L6" s="3"/>
      <c r="M6" s="3"/>
      <c r="N6" s="1"/>
      <c r="O6" s="1"/>
      <c r="P6" s="1"/>
      <c r="Q6" s="1"/>
      <c r="R6" s="1"/>
      <c r="S6" s="1"/>
      <c r="T6" s="1"/>
      <c r="U6" s="1"/>
    </row>
    <row r="7" spans="1:21" ht="45" x14ac:dyDescent="0.25">
      <c r="A7" s="5">
        <v>1052</v>
      </c>
      <c r="B7" s="2" t="s">
        <v>32</v>
      </c>
      <c r="C7" s="2" t="s">
        <v>695</v>
      </c>
      <c r="D7" s="2">
        <v>2014</v>
      </c>
      <c r="E7" s="2" t="s">
        <v>67</v>
      </c>
      <c r="F7" s="187" t="s">
        <v>696</v>
      </c>
      <c r="G7" s="17">
        <v>189500</v>
      </c>
      <c r="H7" s="17">
        <v>144124.9827764706</v>
      </c>
      <c r="I7" s="17">
        <v>189500</v>
      </c>
      <c r="J7" s="29">
        <v>0.76055399882042529</v>
      </c>
      <c r="K7" s="17" t="s">
        <v>36</v>
      </c>
      <c r="L7" s="3"/>
      <c r="M7" s="3"/>
      <c r="N7" s="1"/>
      <c r="O7" s="1"/>
      <c r="P7" s="1"/>
      <c r="Q7" s="1"/>
      <c r="R7" s="1"/>
      <c r="S7" s="1"/>
      <c r="T7" s="1"/>
      <c r="U7" s="1"/>
    </row>
    <row r="8" spans="1:21" ht="75" x14ac:dyDescent="0.25">
      <c r="A8" s="56">
        <v>1053</v>
      </c>
      <c r="B8" s="2" t="s">
        <v>4</v>
      </c>
      <c r="C8" s="2" t="s">
        <v>697</v>
      </c>
      <c r="D8" s="54">
        <v>2019</v>
      </c>
      <c r="E8" s="54" t="s">
        <v>40</v>
      </c>
      <c r="F8" s="36" t="s">
        <v>698</v>
      </c>
      <c r="G8" s="17">
        <v>150300</v>
      </c>
      <c r="H8" s="17">
        <v>120699.10757213911</v>
      </c>
      <c r="I8" s="17">
        <v>520000</v>
      </c>
      <c r="J8" s="29">
        <v>0.23211366840795988</v>
      </c>
      <c r="K8" s="17">
        <v>37138.186945273577</v>
      </c>
      <c r="L8" s="3"/>
      <c r="M8" s="3"/>
      <c r="N8" s="1"/>
      <c r="O8" s="1"/>
      <c r="P8" s="1"/>
      <c r="Q8" s="1"/>
      <c r="R8" s="1"/>
      <c r="S8" s="1"/>
      <c r="T8" s="1"/>
      <c r="U8" s="1"/>
    </row>
    <row r="9" spans="1:21" ht="60" x14ac:dyDescent="0.25">
      <c r="A9" s="56">
        <v>1054</v>
      </c>
      <c r="B9" s="2" t="s">
        <v>4</v>
      </c>
      <c r="C9" s="2" t="s">
        <v>699</v>
      </c>
      <c r="D9" s="54">
        <v>2019</v>
      </c>
      <c r="E9" s="54" t="s">
        <v>73</v>
      </c>
      <c r="F9" s="36" t="s">
        <v>701</v>
      </c>
      <c r="G9" s="17">
        <v>43700</v>
      </c>
      <c r="H9" s="17">
        <v>33666.666177519612</v>
      </c>
      <c r="I9" s="17">
        <v>43700</v>
      </c>
      <c r="J9" s="29">
        <v>0.77040426035513987</v>
      </c>
      <c r="K9" s="17">
        <v>92448.511242616776</v>
      </c>
      <c r="L9" s="3"/>
      <c r="M9" s="3"/>
      <c r="N9" s="1"/>
      <c r="O9" s="1"/>
      <c r="P9" s="1"/>
      <c r="Q9" s="1"/>
      <c r="R9" s="1"/>
      <c r="S9" s="1"/>
      <c r="T9" s="1"/>
      <c r="U9" s="1"/>
    </row>
    <row r="10" spans="1:21" ht="90" x14ac:dyDescent="0.25">
      <c r="A10" s="56">
        <v>1055</v>
      </c>
      <c r="B10" s="2" t="s">
        <v>4</v>
      </c>
      <c r="C10" s="2" t="s">
        <v>700</v>
      </c>
      <c r="D10" s="54">
        <v>2019</v>
      </c>
      <c r="E10" s="54" t="s">
        <v>58</v>
      </c>
      <c r="F10" s="2" t="s">
        <v>702</v>
      </c>
      <c r="G10" s="17">
        <v>535000</v>
      </c>
      <c r="H10" s="17">
        <v>506739.56472487753</v>
      </c>
      <c r="I10" s="17">
        <v>1100000</v>
      </c>
      <c r="J10" s="29">
        <v>0.46067233156807053</v>
      </c>
      <c r="K10" s="17">
        <v>46067.233156807051</v>
      </c>
      <c r="L10" s="3"/>
      <c r="M10" s="3"/>
      <c r="N10" s="1"/>
      <c r="O10" s="1"/>
      <c r="P10" s="1"/>
      <c r="Q10" s="1"/>
      <c r="R10" s="1"/>
      <c r="S10" s="1"/>
      <c r="T10" s="1"/>
      <c r="U10" s="1"/>
    </row>
    <row r="11" spans="1:21" ht="45" x14ac:dyDescent="0.25">
      <c r="A11" s="56">
        <v>1056</v>
      </c>
      <c r="B11" s="2" t="s">
        <v>4</v>
      </c>
      <c r="C11" s="2" t="s">
        <v>703</v>
      </c>
      <c r="D11" s="54">
        <v>2019</v>
      </c>
      <c r="E11" s="54" t="s">
        <v>72</v>
      </c>
      <c r="F11" s="2" t="s">
        <v>704</v>
      </c>
      <c r="G11" s="17">
        <v>28500</v>
      </c>
      <c r="H11" s="17">
        <v>22966.666238662994</v>
      </c>
      <c r="I11" s="17">
        <v>28500</v>
      </c>
      <c r="J11" s="29">
        <v>0.8058479381987016</v>
      </c>
      <c r="K11" s="17">
        <v>4754.5028353723392</v>
      </c>
      <c r="L11" s="3"/>
      <c r="M11" s="3"/>
      <c r="N11" s="1"/>
      <c r="O11" s="1"/>
      <c r="P11" s="1"/>
      <c r="Q11" s="1"/>
      <c r="R11" s="1"/>
      <c r="S11" s="1"/>
      <c r="T11" s="1"/>
      <c r="U11" s="1"/>
    </row>
    <row r="12" spans="1:21" ht="90" x14ac:dyDescent="0.25">
      <c r="A12" s="5">
        <v>1064</v>
      </c>
      <c r="B12" s="2" t="s">
        <v>31</v>
      </c>
      <c r="C12" s="171" t="s">
        <v>705</v>
      </c>
      <c r="D12" s="2">
        <v>2016</v>
      </c>
      <c r="E12" s="2" t="s">
        <v>55</v>
      </c>
      <c r="F12" s="187" t="s">
        <v>706</v>
      </c>
      <c r="G12" s="17">
        <v>114000</v>
      </c>
      <c r="H12" s="17">
        <v>101255.75900000001</v>
      </c>
      <c r="I12" s="17">
        <v>170000</v>
      </c>
      <c r="J12" s="29">
        <v>0.59562211176470592</v>
      </c>
      <c r="K12" s="17">
        <v>4169.3547823529416</v>
      </c>
      <c r="L12" s="3"/>
      <c r="M12" s="3"/>
      <c r="N12" s="1"/>
      <c r="O12" s="1"/>
      <c r="P12" s="1"/>
      <c r="Q12" s="1"/>
      <c r="R12" s="1"/>
      <c r="S12" s="1"/>
      <c r="T12" s="1"/>
      <c r="U12" s="1"/>
    </row>
    <row r="13" spans="1:21" ht="105" x14ac:dyDescent="0.25">
      <c r="A13" s="5">
        <v>1065</v>
      </c>
      <c r="B13" s="2" t="s">
        <v>31</v>
      </c>
      <c r="C13" s="2" t="s">
        <v>707</v>
      </c>
      <c r="D13" s="2">
        <v>2016</v>
      </c>
      <c r="E13" s="2" t="s">
        <v>66</v>
      </c>
      <c r="F13" s="187" t="s">
        <v>708</v>
      </c>
      <c r="G13" s="17">
        <v>181000</v>
      </c>
      <c r="H13" s="17">
        <v>144391.38099999999</v>
      </c>
      <c r="I13" s="45">
        <v>214058</v>
      </c>
      <c r="J13" s="29" t="s">
        <v>36</v>
      </c>
      <c r="K13" s="29" t="s">
        <v>36</v>
      </c>
      <c r="L13" s="33"/>
      <c r="M13" s="3"/>
      <c r="N13" s="1"/>
      <c r="O13" s="1"/>
      <c r="P13" s="1"/>
      <c r="Q13" s="1"/>
      <c r="R13" s="1"/>
      <c r="S13" s="1"/>
      <c r="T13" s="1"/>
      <c r="U13" s="1"/>
    </row>
    <row r="14" spans="1:21" ht="75" x14ac:dyDescent="0.25">
      <c r="A14" s="56">
        <v>1066</v>
      </c>
      <c r="B14" s="2" t="s">
        <v>31</v>
      </c>
      <c r="C14" s="2" t="s">
        <v>709</v>
      </c>
      <c r="D14" s="54">
        <v>2018</v>
      </c>
      <c r="E14" s="54" t="s">
        <v>71</v>
      </c>
      <c r="F14" s="187" t="s">
        <v>710</v>
      </c>
      <c r="G14" s="30">
        <v>246268</v>
      </c>
      <c r="H14" s="30">
        <v>206496.12731560101</v>
      </c>
      <c r="I14" s="30">
        <v>275000</v>
      </c>
      <c r="J14" s="48">
        <v>0.75089500842036749</v>
      </c>
      <c r="K14" s="29" t="s">
        <v>36</v>
      </c>
      <c r="L14" s="3"/>
      <c r="M14" s="3"/>
      <c r="N14" s="1"/>
      <c r="O14" s="1"/>
      <c r="P14" s="1"/>
      <c r="Q14" s="1"/>
      <c r="R14" s="1"/>
      <c r="S14" s="1"/>
      <c r="T14" s="1"/>
      <c r="U14" s="1"/>
    </row>
    <row r="15" spans="1:21" ht="90" x14ac:dyDescent="0.25">
      <c r="A15" s="5">
        <v>1067</v>
      </c>
      <c r="B15" s="2" t="s">
        <v>30</v>
      </c>
      <c r="C15" s="2" t="s">
        <v>711</v>
      </c>
      <c r="D15" s="2">
        <v>2016</v>
      </c>
      <c r="E15" s="2" t="s">
        <v>70</v>
      </c>
      <c r="F15" s="187" t="s">
        <v>712</v>
      </c>
      <c r="G15" s="17">
        <v>47280</v>
      </c>
      <c r="H15" s="17">
        <v>41806.392684398968</v>
      </c>
      <c r="I15" s="17">
        <v>350000</v>
      </c>
      <c r="J15" s="29">
        <v>0.11944683624113993</v>
      </c>
      <c r="K15" s="17">
        <v>4300.0861046810378</v>
      </c>
      <c r="L15" s="3"/>
      <c r="M15" s="3"/>
      <c r="N15" s="1"/>
      <c r="O15" s="1"/>
      <c r="P15" s="1"/>
      <c r="Q15" s="1"/>
      <c r="R15" s="1"/>
      <c r="S15" s="1"/>
      <c r="T15" s="1"/>
      <c r="U15" s="1"/>
    </row>
    <row r="16" spans="1:21" ht="105" x14ac:dyDescent="0.25">
      <c r="A16" s="5">
        <v>1089</v>
      </c>
      <c r="B16" s="2" t="s">
        <v>29</v>
      </c>
      <c r="C16" s="2" t="s">
        <v>713</v>
      </c>
      <c r="D16" s="2">
        <v>2017</v>
      </c>
      <c r="E16" s="12" t="s">
        <v>41</v>
      </c>
      <c r="F16" s="187" t="s">
        <v>714</v>
      </c>
      <c r="G16" s="17">
        <v>5400</v>
      </c>
      <c r="H16" s="17">
        <v>4455</v>
      </c>
      <c r="I16" s="17">
        <v>5400</v>
      </c>
      <c r="J16" s="29">
        <v>0.82499999999999996</v>
      </c>
      <c r="K16" s="17">
        <v>33825</v>
      </c>
      <c r="L16" s="3"/>
      <c r="M16" s="3"/>
      <c r="N16" s="1"/>
      <c r="O16" s="1"/>
      <c r="P16" s="1"/>
      <c r="Q16" s="1"/>
      <c r="R16" s="1"/>
      <c r="S16" s="1"/>
      <c r="T16" s="1"/>
      <c r="U16" s="1"/>
    </row>
    <row r="17" spans="1:21" ht="75" x14ac:dyDescent="0.25">
      <c r="A17" s="5">
        <v>1091</v>
      </c>
      <c r="B17" s="2" t="s">
        <v>28</v>
      </c>
      <c r="C17" s="2" t="s">
        <v>715</v>
      </c>
      <c r="D17" s="2">
        <v>2017</v>
      </c>
      <c r="E17" s="12" t="s">
        <v>45</v>
      </c>
      <c r="F17" s="187" t="s">
        <v>716</v>
      </c>
      <c r="G17" s="30">
        <v>593000</v>
      </c>
      <c r="H17" s="30">
        <v>524085.51</v>
      </c>
      <c r="I17" s="30">
        <v>600000</v>
      </c>
      <c r="J17" s="48">
        <v>0.87347584999999994</v>
      </c>
      <c r="K17" s="30">
        <v>55028.97855</v>
      </c>
      <c r="L17" s="3"/>
      <c r="M17" s="3"/>
      <c r="N17" s="1"/>
      <c r="O17" s="1"/>
      <c r="P17" s="1"/>
      <c r="Q17" s="1"/>
      <c r="R17" s="1"/>
      <c r="S17" s="1"/>
      <c r="T17" s="1"/>
      <c r="U17" s="1"/>
    </row>
    <row r="18" spans="1:21" ht="75" x14ac:dyDescent="0.25">
      <c r="A18" s="156">
        <v>1099</v>
      </c>
      <c r="B18" s="209" t="s">
        <v>539</v>
      </c>
      <c r="C18" s="209" t="s">
        <v>717</v>
      </c>
      <c r="D18" s="135">
        <v>2019</v>
      </c>
      <c r="E18" s="135" t="s">
        <v>51</v>
      </c>
      <c r="F18" s="187" t="s">
        <v>718</v>
      </c>
      <c r="G18" s="17">
        <v>80100</v>
      </c>
      <c r="H18" s="17">
        <v>77475</v>
      </c>
      <c r="I18" s="17">
        <v>80100</v>
      </c>
      <c r="J18" s="29">
        <v>0.96722846441947563</v>
      </c>
      <c r="K18" s="17">
        <v>16442.883895131086</v>
      </c>
      <c r="L18" s="3"/>
      <c r="M18" s="3"/>
      <c r="N18" s="1"/>
      <c r="O18" s="1"/>
      <c r="P18" s="1"/>
      <c r="Q18" s="1"/>
      <c r="R18" s="1"/>
      <c r="S18" s="1"/>
      <c r="T18" s="1"/>
      <c r="U18" s="1"/>
    </row>
    <row r="19" spans="1:21" ht="30" x14ac:dyDescent="0.25">
      <c r="A19" s="5">
        <v>1101</v>
      </c>
      <c r="B19" s="2" t="s">
        <v>719</v>
      </c>
      <c r="C19" s="2" t="s">
        <v>720</v>
      </c>
      <c r="D19" s="2">
        <v>2017</v>
      </c>
      <c r="E19" s="2" t="s">
        <v>58</v>
      </c>
      <c r="F19" s="187" t="s">
        <v>721</v>
      </c>
      <c r="G19" s="17">
        <v>39100</v>
      </c>
      <c r="H19" s="17">
        <v>36462.266468885675</v>
      </c>
      <c r="I19" s="17">
        <v>60000</v>
      </c>
      <c r="J19" s="29">
        <v>0.60770444114809463</v>
      </c>
      <c r="K19" s="17">
        <v>3038.5222057404731</v>
      </c>
      <c r="L19" s="3"/>
      <c r="M19" s="3"/>
      <c r="N19" s="1"/>
      <c r="O19" s="1"/>
      <c r="P19" s="1"/>
      <c r="Q19" s="1"/>
      <c r="R19" s="1"/>
      <c r="S19" s="1"/>
      <c r="T19" s="1"/>
      <c r="U19" s="1"/>
    </row>
    <row r="20" spans="1:21" ht="75" x14ac:dyDescent="0.25">
      <c r="A20" s="157">
        <v>1107</v>
      </c>
      <c r="B20" s="2" t="s">
        <v>27</v>
      </c>
      <c r="C20" s="2" t="s">
        <v>722</v>
      </c>
      <c r="D20" s="2">
        <v>2017</v>
      </c>
      <c r="E20" s="2" t="s">
        <v>76</v>
      </c>
      <c r="F20" s="187" t="s">
        <v>723</v>
      </c>
      <c r="G20" s="17">
        <v>15000</v>
      </c>
      <c r="H20" s="17">
        <v>15000</v>
      </c>
      <c r="I20" s="17">
        <v>15000</v>
      </c>
      <c r="J20" s="29">
        <v>1</v>
      </c>
      <c r="K20" s="17" t="s">
        <v>36</v>
      </c>
      <c r="L20" s="3"/>
      <c r="M20" s="3"/>
      <c r="N20" s="1"/>
      <c r="O20" s="1"/>
      <c r="P20" s="1"/>
      <c r="Q20" s="1"/>
      <c r="R20" s="1"/>
      <c r="S20" s="1"/>
      <c r="T20" s="1"/>
      <c r="U20" s="1"/>
    </row>
    <row r="21" spans="1:21" ht="60" x14ac:dyDescent="0.25">
      <c r="A21" s="158">
        <v>1111</v>
      </c>
      <c r="B21" s="209" t="s">
        <v>724</v>
      </c>
      <c r="C21" s="209" t="s">
        <v>725</v>
      </c>
      <c r="D21" s="54">
        <v>2019</v>
      </c>
      <c r="E21" s="54" t="s">
        <v>65</v>
      </c>
      <c r="F21" s="187" t="s">
        <v>726</v>
      </c>
      <c r="G21" s="17">
        <v>69439.72</v>
      </c>
      <c r="H21" s="17">
        <v>60898.29</v>
      </c>
      <c r="I21" s="17">
        <v>65339.72</v>
      </c>
      <c r="J21" s="29">
        <v>0.93202557341843517</v>
      </c>
      <c r="K21" s="17" t="s">
        <v>36</v>
      </c>
      <c r="L21" s="3"/>
      <c r="M21" s="3"/>
      <c r="N21" s="1"/>
      <c r="O21" s="1"/>
      <c r="P21" s="1"/>
      <c r="Q21" s="1"/>
      <c r="R21" s="1"/>
      <c r="S21" s="1"/>
      <c r="T21" s="1"/>
      <c r="U21" s="1"/>
    </row>
    <row r="22" spans="1:21" ht="60" x14ac:dyDescent="0.25">
      <c r="A22" s="5">
        <v>1115</v>
      </c>
      <c r="B22" s="2" t="s">
        <v>727</v>
      </c>
      <c r="C22" s="2" t="s">
        <v>728</v>
      </c>
      <c r="D22" s="2">
        <v>2017</v>
      </c>
      <c r="E22" s="2" t="s">
        <v>41</v>
      </c>
      <c r="F22" s="210" t="s">
        <v>730</v>
      </c>
      <c r="G22" s="17">
        <v>10000</v>
      </c>
      <c r="H22" s="17">
        <v>9250</v>
      </c>
      <c r="I22" s="17">
        <v>21500</v>
      </c>
      <c r="J22" s="29">
        <v>0.43023255813953487</v>
      </c>
      <c r="K22" s="17">
        <v>365.69767441860466</v>
      </c>
      <c r="L22" s="3"/>
      <c r="M22" s="3"/>
      <c r="N22" s="1"/>
      <c r="O22" s="1"/>
      <c r="P22" s="1"/>
      <c r="Q22" s="1"/>
      <c r="R22" s="1"/>
      <c r="S22" s="1"/>
      <c r="T22" s="1"/>
      <c r="U22" s="1"/>
    </row>
    <row r="23" spans="1:21" ht="45" x14ac:dyDescent="0.25">
      <c r="A23" s="5">
        <v>1120</v>
      </c>
      <c r="B23" s="2" t="s">
        <v>666</v>
      </c>
      <c r="C23" s="2" t="s">
        <v>729</v>
      </c>
      <c r="D23" s="2">
        <v>2017</v>
      </c>
      <c r="E23" s="2" t="s">
        <v>51</v>
      </c>
      <c r="F23" s="187" t="s">
        <v>731</v>
      </c>
      <c r="G23" s="17">
        <v>3900</v>
      </c>
      <c r="H23" s="17">
        <v>3432</v>
      </c>
      <c r="I23" s="17">
        <v>50000</v>
      </c>
      <c r="J23" s="29">
        <v>6.8640000000000007E-2</v>
      </c>
      <c r="K23" s="17" t="s">
        <v>36</v>
      </c>
      <c r="L23" s="3"/>
      <c r="M23" s="3"/>
      <c r="N23" s="1"/>
      <c r="O23" s="1"/>
      <c r="P23" s="1"/>
      <c r="Q23" s="1"/>
      <c r="R23" s="1"/>
      <c r="S23" s="1"/>
      <c r="T23" s="1"/>
      <c r="U23" s="1"/>
    </row>
    <row r="24" spans="1:21" ht="60" x14ac:dyDescent="0.25">
      <c r="A24" s="5">
        <v>1122</v>
      </c>
      <c r="B24" s="2" t="s">
        <v>331</v>
      </c>
      <c r="C24" s="2" t="s">
        <v>732</v>
      </c>
      <c r="D24" s="2">
        <v>2017</v>
      </c>
      <c r="E24" s="2" t="s">
        <v>43</v>
      </c>
      <c r="F24" s="187" t="s">
        <v>735</v>
      </c>
      <c r="G24" s="17">
        <v>11000</v>
      </c>
      <c r="H24" s="17">
        <v>9350</v>
      </c>
      <c r="I24" s="17">
        <v>13550</v>
      </c>
      <c r="J24" s="29">
        <v>0.69003690036900367</v>
      </c>
      <c r="K24" s="17">
        <v>179.40959409594095</v>
      </c>
      <c r="L24" s="3"/>
      <c r="M24" s="3"/>
      <c r="N24" s="1"/>
      <c r="O24" s="1"/>
      <c r="P24" s="1"/>
      <c r="Q24" s="1"/>
      <c r="R24" s="1"/>
      <c r="S24" s="1"/>
      <c r="T24" s="1"/>
      <c r="U24" s="1"/>
    </row>
    <row r="25" spans="1:21" ht="75" x14ac:dyDescent="0.25">
      <c r="A25" s="56">
        <v>1124</v>
      </c>
      <c r="B25" s="2" t="s">
        <v>733</v>
      </c>
      <c r="C25" s="2" t="s">
        <v>734</v>
      </c>
      <c r="D25" s="54">
        <v>2018</v>
      </c>
      <c r="E25" s="54" t="s">
        <v>74</v>
      </c>
      <c r="F25" s="189" t="s">
        <v>736</v>
      </c>
      <c r="G25" s="17">
        <v>116600</v>
      </c>
      <c r="H25" s="42">
        <v>107760.02</v>
      </c>
      <c r="I25" s="46">
        <v>132000</v>
      </c>
      <c r="J25" s="227">
        <v>0.81636378787878783</v>
      </c>
      <c r="K25" s="17">
        <v>9796.3654545454556</v>
      </c>
      <c r="L25" s="3"/>
      <c r="M25" s="3"/>
      <c r="N25" s="1"/>
      <c r="O25" s="1"/>
      <c r="P25" s="1"/>
      <c r="Q25" s="1"/>
      <c r="R25" s="1"/>
      <c r="S25" s="1"/>
      <c r="T25" s="1"/>
      <c r="U25" s="1"/>
    </row>
    <row r="26" spans="1:21" x14ac:dyDescent="0.25">
      <c r="A26" s="5">
        <v>1140</v>
      </c>
      <c r="B26" s="2" t="s">
        <v>26</v>
      </c>
      <c r="C26" s="2" t="s">
        <v>737</v>
      </c>
      <c r="D26" s="2">
        <v>2018</v>
      </c>
      <c r="E26" s="2">
        <v>2018</v>
      </c>
      <c r="F26" s="187" t="s">
        <v>738</v>
      </c>
      <c r="G26" s="17">
        <v>600</v>
      </c>
      <c r="H26" s="17">
        <v>525</v>
      </c>
      <c r="I26" s="17">
        <v>600</v>
      </c>
      <c r="J26" s="29">
        <v>0.875</v>
      </c>
      <c r="K26" s="17" t="s">
        <v>36</v>
      </c>
      <c r="L26" s="3"/>
      <c r="M26" s="3"/>
      <c r="N26" s="1"/>
      <c r="O26" s="1"/>
      <c r="P26" s="1"/>
      <c r="Q26" s="1"/>
      <c r="R26" s="1"/>
      <c r="S26" s="1"/>
      <c r="T26" s="1"/>
      <c r="U26" s="1"/>
    </row>
    <row r="27" spans="1:21" ht="45" x14ac:dyDescent="0.25">
      <c r="A27" s="56">
        <v>1148</v>
      </c>
      <c r="B27" s="2" t="s">
        <v>25</v>
      </c>
      <c r="C27" s="2" t="s">
        <v>739</v>
      </c>
      <c r="D27" s="54">
        <v>2018</v>
      </c>
      <c r="E27" s="54" t="s">
        <v>52</v>
      </c>
      <c r="F27" s="187" t="s">
        <v>740</v>
      </c>
      <c r="G27" s="17">
        <v>163600</v>
      </c>
      <c r="H27" s="17">
        <v>152836.85</v>
      </c>
      <c r="I27" s="17">
        <v>456000</v>
      </c>
      <c r="J27" s="29">
        <v>0.3351685307017544</v>
      </c>
      <c r="K27" s="17">
        <v>16758.426535087721</v>
      </c>
      <c r="L27" s="3"/>
      <c r="M27" s="3"/>
      <c r="N27" s="1"/>
      <c r="O27" s="1"/>
      <c r="P27" s="1"/>
      <c r="Q27" s="1"/>
      <c r="R27" s="1"/>
      <c r="S27" s="1"/>
      <c r="T27" s="1"/>
      <c r="U27" s="1"/>
    </row>
    <row r="28" spans="1:21" ht="90" x14ac:dyDescent="0.25">
      <c r="A28" s="5">
        <v>1158</v>
      </c>
      <c r="B28" s="50" t="s">
        <v>338</v>
      </c>
      <c r="C28" s="2" t="s">
        <v>741</v>
      </c>
      <c r="D28" s="2">
        <v>2018</v>
      </c>
      <c r="E28" s="2" t="s">
        <v>76</v>
      </c>
      <c r="F28" s="187" t="s">
        <v>742</v>
      </c>
      <c r="G28" s="17">
        <v>7000</v>
      </c>
      <c r="H28" s="17">
        <v>6533.3252173913042</v>
      </c>
      <c r="I28" s="17">
        <v>27000</v>
      </c>
      <c r="J28" s="29">
        <v>0.2419750080515298</v>
      </c>
      <c r="K28" s="17">
        <v>96.790003220611922</v>
      </c>
      <c r="L28" s="3"/>
      <c r="M28" s="3"/>
      <c r="N28" s="1"/>
      <c r="O28" s="1"/>
      <c r="P28" s="1"/>
      <c r="Q28" s="1"/>
      <c r="R28" s="1"/>
      <c r="S28" s="1"/>
      <c r="T28" s="1"/>
      <c r="U28" s="1"/>
    </row>
    <row r="29" spans="1:21" ht="75" x14ac:dyDescent="0.25">
      <c r="A29" s="56">
        <v>1160</v>
      </c>
      <c r="B29" s="50" t="s">
        <v>286</v>
      </c>
      <c r="C29" s="2" t="s">
        <v>743</v>
      </c>
      <c r="D29" s="54">
        <v>2018</v>
      </c>
      <c r="E29" s="54" t="s">
        <v>50</v>
      </c>
      <c r="F29" s="187" t="s">
        <v>744</v>
      </c>
      <c r="G29" s="17">
        <v>11500</v>
      </c>
      <c r="H29" s="17">
        <v>10803.04</v>
      </c>
      <c r="I29" s="17">
        <v>11500</v>
      </c>
      <c r="J29" s="29">
        <v>0.93939478260869569</v>
      </c>
      <c r="K29" s="17" t="s">
        <v>36</v>
      </c>
      <c r="L29" s="3"/>
      <c r="M29" s="3"/>
      <c r="N29" s="1"/>
      <c r="O29" s="1"/>
      <c r="P29" s="1"/>
      <c r="Q29" s="1"/>
      <c r="R29" s="1"/>
      <c r="S29" s="1"/>
      <c r="T29" s="1"/>
      <c r="U29" s="1"/>
    </row>
    <row r="30" spans="1:21" ht="120" x14ac:dyDescent="0.25">
      <c r="A30" s="56">
        <v>1165</v>
      </c>
      <c r="B30" s="2" t="s">
        <v>745</v>
      </c>
      <c r="C30" s="2" t="s">
        <v>746</v>
      </c>
      <c r="D30" s="54">
        <v>2019</v>
      </c>
      <c r="E30" s="54" t="s">
        <v>46</v>
      </c>
      <c r="F30" s="2" t="s">
        <v>747</v>
      </c>
      <c r="G30" s="30">
        <v>136000</v>
      </c>
      <c r="H30" s="30">
        <v>132926.62</v>
      </c>
      <c r="I30" s="30">
        <v>135556</v>
      </c>
      <c r="J30" s="48">
        <v>0.98060299802295725</v>
      </c>
      <c r="K30" s="30">
        <v>9806.0299802295722</v>
      </c>
      <c r="L30" s="3"/>
      <c r="M30" s="3"/>
      <c r="N30" s="1"/>
      <c r="O30" s="1"/>
      <c r="P30" s="1"/>
      <c r="Q30" s="1"/>
      <c r="R30" s="1"/>
      <c r="S30" s="1"/>
      <c r="T30" s="1"/>
      <c r="U30" s="1"/>
    </row>
    <row r="31" spans="1:21" ht="90" x14ac:dyDescent="0.25">
      <c r="A31" s="5">
        <v>1173</v>
      </c>
      <c r="B31" s="50" t="s">
        <v>748</v>
      </c>
      <c r="C31" s="2" t="s">
        <v>749</v>
      </c>
      <c r="D31" s="2">
        <v>2018</v>
      </c>
      <c r="E31" s="2" t="s">
        <v>75</v>
      </c>
      <c r="F31" s="187" t="s">
        <v>750</v>
      </c>
      <c r="G31" s="17">
        <v>8200</v>
      </c>
      <c r="H31" s="17">
        <v>7544</v>
      </c>
      <c r="I31" s="17">
        <v>32000</v>
      </c>
      <c r="J31" s="29">
        <v>0.23574999999999999</v>
      </c>
      <c r="K31" s="17" t="s">
        <v>36</v>
      </c>
      <c r="L31" s="1"/>
      <c r="M31" s="1"/>
      <c r="N31" s="1"/>
      <c r="O31" s="1"/>
      <c r="P31" s="1"/>
      <c r="Q31" s="1"/>
      <c r="R31" s="1"/>
      <c r="S31" s="1"/>
      <c r="T31" s="1"/>
      <c r="U31" s="1"/>
    </row>
    <row r="32" spans="1:21" ht="105" x14ac:dyDescent="0.25">
      <c r="A32" s="56">
        <v>1174</v>
      </c>
      <c r="B32" s="50" t="s">
        <v>432</v>
      </c>
      <c r="C32" s="2" t="s">
        <v>715</v>
      </c>
      <c r="D32" s="54">
        <v>2018</v>
      </c>
      <c r="E32" s="54" t="s">
        <v>38</v>
      </c>
      <c r="F32" s="187" t="s">
        <v>751</v>
      </c>
      <c r="G32" s="17">
        <v>14100</v>
      </c>
      <c r="H32" s="17">
        <v>12690</v>
      </c>
      <c r="I32" s="17">
        <v>14100</v>
      </c>
      <c r="J32" s="29">
        <v>0.9</v>
      </c>
      <c r="K32" s="17">
        <v>180</v>
      </c>
      <c r="L32" s="1"/>
      <c r="M32" s="1"/>
      <c r="N32" s="1"/>
      <c r="O32" s="1"/>
      <c r="P32" s="1"/>
      <c r="Q32" s="1"/>
      <c r="R32" s="1"/>
      <c r="S32" s="1"/>
      <c r="T32" s="1"/>
      <c r="U32" s="1"/>
    </row>
    <row r="33" spans="1:21" ht="90" x14ac:dyDescent="0.25">
      <c r="A33" s="5">
        <v>1176</v>
      </c>
      <c r="B33" s="50" t="s">
        <v>359</v>
      </c>
      <c r="C33" s="54" t="s">
        <v>743</v>
      </c>
      <c r="D33" s="2">
        <v>2018</v>
      </c>
      <c r="E33" s="2" t="s">
        <v>42</v>
      </c>
      <c r="F33" s="187" t="s">
        <v>752</v>
      </c>
      <c r="G33" s="17">
        <v>40000</v>
      </c>
      <c r="H33" s="17">
        <v>37948.720000000001</v>
      </c>
      <c r="I33" s="17">
        <v>40000</v>
      </c>
      <c r="J33" s="29">
        <v>0.94871799999999995</v>
      </c>
      <c r="K33" s="17" t="s">
        <v>36</v>
      </c>
      <c r="L33" s="1"/>
      <c r="M33" s="1"/>
      <c r="N33" s="1"/>
      <c r="O33" s="1"/>
      <c r="P33" s="1"/>
      <c r="Q33" s="1"/>
      <c r="R33" s="1"/>
      <c r="S33" s="1"/>
      <c r="T33" s="1"/>
      <c r="U33" s="1"/>
    </row>
    <row r="34" spans="1:21" ht="60" x14ac:dyDescent="0.25">
      <c r="A34" s="56">
        <v>1191</v>
      </c>
      <c r="B34" s="2" t="s">
        <v>364</v>
      </c>
      <c r="C34" s="2" t="s">
        <v>753</v>
      </c>
      <c r="D34" s="54">
        <v>2019</v>
      </c>
      <c r="E34" s="54">
        <v>2018</v>
      </c>
      <c r="F34" s="2" t="s">
        <v>755</v>
      </c>
      <c r="G34" s="17">
        <v>108000</v>
      </c>
      <c r="H34" s="17">
        <v>103933.33305172414</v>
      </c>
      <c r="I34" s="17">
        <v>108000</v>
      </c>
      <c r="J34" s="29">
        <v>0.96234567640485302</v>
      </c>
      <c r="K34" s="17" t="s">
        <v>36</v>
      </c>
    </row>
    <row r="35" spans="1:21" ht="75" x14ac:dyDescent="0.25">
      <c r="A35" s="5">
        <v>1197</v>
      </c>
      <c r="B35" s="54" t="s">
        <v>463</v>
      </c>
      <c r="C35" s="54" t="s">
        <v>754</v>
      </c>
      <c r="D35" s="2">
        <v>2018</v>
      </c>
      <c r="E35" s="2" t="s">
        <v>77</v>
      </c>
      <c r="F35" s="173" t="s">
        <v>756</v>
      </c>
      <c r="G35" s="17">
        <v>140000</v>
      </c>
      <c r="H35" s="17">
        <v>140000</v>
      </c>
      <c r="I35" s="17">
        <v>274000</v>
      </c>
      <c r="J35" s="29">
        <v>0.51094890510948909</v>
      </c>
      <c r="K35" s="17">
        <v>3576.6423357664235</v>
      </c>
    </row>
    <row r="36" spans="1:21" ht="75" x14ac:dyDescent="0.25">
      <c r="A36" s="56">
        <v>1220</v>
      </c>
      <c r="B36" s="2" t="s">
        <v>4</v>
      </c>
      <c r="C36" s="55" t="s">
        <v>757</v>
      </c>
      <c r="D36" s="54">
        <v>2018</v>
      </c>
      <c r="E36" s="54" t="s">
        <v>51</v>
      </c>
      <c r="F36" s="54" t="s">
        <v>760</v>
      </c>
      <c r="G36" s="17">
        <v>30000</v>
      </c>
      <c r="H36" s="17">
        <v>30000</v>
      </c>
      <c r="I36" s="17">
        <v>30000</v>
      </c>
      <c r="J36" s="29">
        <v>1</v>
      </c>
      <c r="K36" s="17" t="s">
        <v>36</v>
      </c>
    </row>
    <row r="37" spans="1:21" ht="90" x14ac:dyDescent="0.25">
      <c r="A37" s="56">
        <v>1229</v>
      </c>
      <c r="B37" s="2" t="s">
        <v>758</v>
      </c>
      <c r="C37" s="2" t="s">
        <v>759</v>
      </c>
      <c r="D37" s="54">
        <v>2019</v>
      </c>
      <c r="E37" s="54" t="s">
        <v>46</v>
      </c>
      <c r="F37" s="2" t="s">
        <v>761</v>
      </c>
      <c r="G37" s="42">
        <v>40000</v>
      </c>
      <c r="H37" s="42">
        <v>38000</v>
      </c>
      <c r="I37" s="42">
        <v>50000</v>
      </c>
      <c r="J37" s="29">
        <v>0.76</v>
      </c>
      <c r="K37" s="17">
        <v>4750</v>
      </c>
    </row>
    <row r="38" spans="1:21" ht="90" x14ac:dyDescent="0.25">
      <c r="A38" s="56">
        <v>1233</v>
      </c>
      <c r="B38" s="2" t="s">
        <v>762</v>
      </c>
      <c r="C38" s="2" t="s">
        <v>763</v>
      </c>
      <c r="D38" s="54">
        <v>2019</v>
      </c>
      <c r="E38" s="54" t="s">
        <v>52</v>
      </c>
      <c r="F38" s="2" t="s">
        <v>766</v>
      </c>
      <c r="G38" s="17">
        <v>333100</v>
      </c>
      <c r="H38" s="17">
        <v>323645</v>
      </c>
      <c r="I38" s="17">
        <v>360000</v>
      </c>
      <c r="J38" s="29">
        <v>0.89901388888888889</v>
      </c>
      <c r="K38" s="17">
        <v>32364.5</v>
      </c>
    </row>
    <row r="39" spans="1:21" ht="60" x14ac:dyDescent="0.25">
      <c r="A39" s="56">
        <v>1238</v>
      </c>
      <c r="B39" s="2" t="s">
        <v>764</v>
      </c>
      <c r="C39" s="2" t="s">
        <v>765</v>
      </c>
      <c r="D39" s="54">
        <v>2019</v>
      </c>
      <c r="E39" s="54">
        <v>2020</v>
      </c>
      <c r="F39" s="2" t="s">
        <v>767</v>
      </c>
      <c r="G39" s="30">
        <v>3544</v>
      </c>
      <c r="H39" s="30">
        <v>3366.8</v>
      </c>
      <c r="I39" s="30">
        <v>3544</v>
      </c>
      <c r="J39" s="48">
        <v>0.95</v>
      </c>
      <c r="K39" s="30" t="s">
        <v>36</v>
      </c>
    </row>
    <row r="40" spans="1:21" ht="60" x14ac:dyDescent="0.25">
      <c r="A40" s="221">
        <v>1239</v>
      </c>
      <c r="B40" s="2" t="s">
        <v>764</v>
      </c>
      <c r="C40" s="2" t="s">
        <v>768</v>
      </c>
      <c r="D40" s="54">
        <v>2019</v>
      </c>
      <c r="E40" s="54">
        <v>2019</v>
      </c>
      <c r="F40" s="2" t="s">
        <v>771</v>
      </c>
      <c r="G40" s="17">
        <v>3028</v>
      </c>
      <c r="H40" s="17">
        <v>2876.6</v>
      </c>
      <c r="I40" s="17">
        <v>3028</v>
      </c>
      <c r="J40" s="29">
        <v>0.95</v>
      </c>
      <c r="K40" s="30" t="s">
        <v>36</v>
      </c>
    </row>
    <row r="41" spans="1:21" ht="75" x14ac:dyDescent="0.25">
      <c r="A41" s="56">
        <v>1246</v>
      </c>
      <c r="B41" s="2" t="s">
        <v>584</v>
      </c>
      <c r="C41" s="2" t="s">
        <v>769</v>
      </c>
      <c r="D41" s="54">
        <v>2019</v>
      </c>
      <c r="E41" s="54">
        <v>2019</v>
      </c>
      <c r="F41" s="2" t="s">
        <v>772</v>
      </c>
      <c r="G41" s="17">
        <v>5600</v>
      </c>
      <c r="H41" s="17">
        <v>5444.4444444444443</v>
      </c>
      <c r="I41" s="17">
        <v>5600</v>
      </c>
      <c r="J41" s="29">
        <v>0.9722222222222221</v>
      </c>
      <c r="K41" s="30" t="s">
        <v>36</v>
      </c>
    </row>
    <row r="42" spans="1:21" ht="45" x14ac:dyDescent="0.25">
      <c r="A42" s="56">
        <v>1247</v>
      </c>
      <c r="B42" s="2" t="s">
        <v>584</v>
      </c>
      <c r="C42" s="2" t="s">
        <v>770</v>
      </c>
      <c r="D42" s="54">
        <v>2019</v>
      </c>
      <c r="E42" s="54">
        <v>2019</v>
      </c>
      <c r="F42" s="2" t="s">
        <v>773</v>
      </c>
      <c r="G42" s="17">
        <v>400</v>
      </c>
      <c r="H42" s="17">
        <v>388.88888888888886</v>
      </c>
      <c r="I42" s="17">
        <v>400</v>
      </c>
      <c r="J42" s="29">
        <v>0.97222222222222221</v>
      </c>
      <c r="K42" s="30" t="s">
        <v>36</v>
      </c>
    </row>
    <row r="43" spans="1:21" ht="45" x14ac:dyDescent="0.25">
      <c r="A43" s="56">
        <v>1250</v>
      </c>
      <c r="B43" s="2" t="s">
        <v>774</v>
      </c>
      <c r="C43" s="2" t="s">
        <v>775</v>
      </c>
      <c r="D43" s="54">
        <v>2019</v>
      </c>
      <c r="E43" s="54" t="s">
        <v>50</v>
      </c>
      <c r="F43" s="2" t="s">
        <v>777</v>
      </c>
      <c r="G43" s="17">
        <v>90000</v>
      </c>
      <c r="H43" s="17">
        <v>87000</v>
      </c>
      <c r="I43" s="17">
        <v>90000</v>
      </c>
      <c r="J43" s="29">
        <v>0.96666666666666667</v>
      </c>
      <c r="K43" s="30" t="s">
        <v>36</v>
      </c>
    </row>
    <row r="44" spans="1:21" ht="75" x14ac:dyDescent="0.25">
      <c r="A44" s="56">
        <v>1263</v>
      </c>
      <c r="B44" s="54" t="s">
        <v>315</v>
      </c>
      <c r="C44" s="55" t="s">
        <v>776</v>
      </c>
      <c r="D44" s="54">
        <v>2019</v>
      </c>
      <c r="E44" s="54" t="s">
        <v>49</v>
      </c>
      <c r="F44" s="54" t="s">
        <v>778</v>
      </c>
      <c r="G44" s="17">
        <v>31840</v>
      </c>
      <c r="H44" s="17">
        <v>30778.666666666668</v>
      </c>
      <c r="I44" s="17">
        <v>34000</v>
      </c>
      <c r="J44" s="29">
        <v>0.9052549019607844</v>
      </c>
      <c r="K44" s="30" t="s">
        <v>36</v>
      </c>
    </row>
    <row r="45" spans="1:21" ht="75" x14ac:dyDescent="0.25">
      <c r="A45" s="5">
        <v>1272</v>
      </c>
      <c r="B45" s="2" t="s">
        <v>28</v>
      </c>
      <c r="C45" s="171" t="s">
        <v>779</v>
      </c>
      <c r="D45" s="222">
        <v>2020</v>
      </c>
      <c r="E45" s="2">
        <v>2020</v>
      </c>
      <c r="F45" s="171" t="s">
        <v>780</v>
      </c>
      <c r="G45" s="2">
        <v>20000</v>
      </c>
      <c r="H45" s="6">
        <v>20000</v>
      </c>
      <c r="I45" s="6">
        <v>25000</v>
      </c>
      <c r="J45" s="29">
        <v>0.8</v>
      </c>
      <c r="K45" s="30" t="s">
        <v>36</v>
      </c>
    </row>
    <row r="46" spans="1:21" ht="135" x14ac:dyDescent="0.25">
      <c r="A46" s="5">
        <v>1275</v>
      </c>
      <c r="B46" s="171" t="s">
        <v>359</v>
      </c>
      <c r="C46" s="173" t="s">
        <v>781</v>
      </c>
      <c r="D46" s="222">
        <v>2020</v>
      </c>
      <c r="E46" s="2">
        <v>2020</v>
      </c>
      <c r="F46" s="2" t="s">
        <v>782</v>
      </c>
      <c r="G46" s="2">
        <v>56000</v>
      </c>
      <c r="H46" s="6">
        <v>55243.240547945199</v>
      </c>
      <c r="I46" s="6">
        <v>76000</v>
      </c>
      <c r="J46" s="29">
        <v>0.7268847440519105</v>
      </c>
      <c r="K46" s="30" t="s">
        <v>36</v>
      </c>
    </row>
    <row r="47" spans="1:21" ht="120" x14ac:dyDescent="0.25">
      <c r="A47" s="5">
        <v>1276</v>
      </c>
      <c r="B47" s="171" t="s">
        <v>359</v>
      </c>
      <c r="C47" s="171" t="s">
        <v>783</v>
      </c>
      <c r="D47" s="222">
        <v>2020</v>
      </c>
      <c r="E47" s="2" t="s">
        <v>39</v>
      </c>
      <c r="F47" s="171" t="s">
        <v>784</v>
      </c>
      <c r="G47" s="2">
        <v>5000</v>
      </c>
      <c r="H47" s="6">
        <v>4932.4321917808211</v>
      </c>
      <c r="I47" s="6">
        <v>25000</v>
      </c>
      <c r="J47" s="29">
        <v>0.19729728767123286</v>
      </c>
      <c r="K47" s="30">
        <v>197.29728767123285</v>
      </c>
    </row>
    <row r="48" spans="1:21" ht="105" x14ac:dyDescent="0.25">
      <c r="A48" s="5">
        <v>1278</v>
      </c>
      <c r="B48" s="211" t="s">
        <v>359</v>
      </c>
      <c r="C48" s="211" t="s">
        <v>785</v>
      </c>
      <c r="D48" s="222">
        <v>2020</v>
      </c>
      <c r="E48" s="5" t="s">
        <v>39</v>
      </c>
      <c r="F48" s="211" t="s">
        <v>786</v>
      </c>
      <c r="G48" s="2">
        <v>12000</v>
      </c>
      <c r="H48" s="6">
        <v>11837.837260273973</v>
      </c>
      <c r="I48" s="6">
        <v>16000</v>
      </c>
      <c r="J48" s="29">
        <v>0.73986482876712323</v>
      </c>
      <c r="K48" s="30" t="s">
        <v>36</v>
      </c>
    </row>
    <row r="49" spans="1:11" ht="165" x14ac:dyDescent="0.25">
      <c r="A49" s="5">
        <v>1283</v>
      </c>
      <c r="B49" s="171" t="s">
        <v>112</v>
      </c>
      <c r="C49" s="171" t="s">
        <v>787</v>
      </c>
      <c r="D49" s="222">
        <v>2020</v>
      </c>
      <c r="E49" s="2" t="s">
        <v>113</v>
      </c>
      <c r="F49" s="171" t="s">
        <v>788</v>
      </c>
      <c r="G49" s="2">
        <v>300000</v>
      </c>
      <c r="H49" s="6">
        <v>54999.999999999993</v>
      </c>
      <c r="I49" s="228">
        <v>960000</v>
      </c>
      <c r="J49" s="29">
        <v>5.7291666666666657E-2</v>
      </c>
      <c r="K49" s="30">
        <v>11458.333333333332</v>
      </c>
    </row>
    <row r="50" spans="1:11" ht="105" x14ac:dyDescent="0.25">
      <c r="A50" s="5">
        <v>1297</v>
      </c>
      <c r="B50" s="171" t="s">
        <v>488</v>
      </c>
      <c r="C50" s="173" t="s">
        <v>789</v>
      </c>
      <c r="D50" s="222">
        <v>2020</v>
      </c>
      <c r="E50" s="2" t="s">
        <v>114</v>
      </c>
      <c r="F50" s="173" t="s">
        <v>790</v>
      </c>
      <c r="G50" s="2">
        <v>59225</v>
      </c>
      <c r="H50" s="6">
        <v>59225</v>
      </c>
      <c r="I50" s="6">
        <v>613000</v>
      </c>
      <c r="J50" s="29">
        <v>9.6615008156606855E-2</v>
      </c>
      <c r="K50" s="30" t="s">
        <v>36</v>
      </c>
    </row>
    <row r="51" spans="1:11" ht="105" x14ac:dyDescent="0.25">
      <c r="A51" s="5">
        <v>1303</v>
      </c>
      <c r="B51" s="171" t="s">
        <v>364</v>
      </c>
      <c r="C51" s="171" t="s">
        <v>791</v>
      </c>
      <c r="D51" s="222">
        <v>2020</v>
      </c>
      <c r="E51" s="2" t="s">
        <v>115</v>
      </c>
      <c r="F51" s="171" t="s">
        <v>792</v>
      </c>
      <c r="G51" s="2">
        <v>70000</v>
      </c>
      <c r="H51" s="6">
        <v>70000</v>
      </c>
      <c r="I51" s="6">
        <v>325000</v>
      </c>
      <c r="J51" s="29">
        <v>0.2153846153846154</v>
      </c>
      <c r="K51" s="30" t="s">
        <v>36</v>
      </c>
    </row>
    <row r="52" spans="1:11" ht="90" x14ac:dyDescent="0.25">
      <c r="A52" s="5">
        <v>1305</v>
      </c>
      <c r="B52" s="171" t="s">
        <v>499</v>
      </c>
      <c r="C52" s="173" t="s">
        <v>793</v>
      </c>
      <c r="D52" s="222">
        <v>2020</v>
      </c>
      <c r="E52" s="2" t="s">
        <v>38</v>
      </c>
      <c r="F52" s="171" t="s">
        <v>794</v>
      </c>
      <c r="G52" s="2">
        <v>5400</v>
      </c>
      <c r="H52" s="6">
        <v>5400</v>
      </c>
      <c r="I52" s="6">
        <v>36000</v>
      </c>
      <c r="J52" s="29">
        <v>0.15</v>
      </c>
      <c r="K52" s="30" t="s">
        <v>36</v>
      </c>
    </row>
    <row r="53" spans="1:11" ht="75" x14ac:dyDescent="0.25">
      <c r="A53" s="5">
        <v>1306</v>
      </c>
      <c r="B53" s="171" t="s">
        <v>499</v>
      </c>
      <c r="C53" s="171" t="s">
        <v>795</v>
      </c>
      <c r="D53" s="222">
        <v>2020</v>
      </c>
      <c r="E53" s="2" t="s">
        <v>102</v>
      </c>
      <c r="F53" s="54" t="s">
        <v>797</v>
      </c>
      <c r="G53" s="2">
        <v>2000</v>
      </c>
      <c r="H53" s="6">
        <v>2000</v>
      </c>
      <c r="I53" s="45">
        <v>35000</v>
      </c>
      <c r="J53" s="29">
        <v>5.7142857142857141E-2</v>
      </c>
      <c r="K53" s="30" t="s">
        <v>36</v>
      </c>
    </row>
    <row r="54" spans="1:11" ht="90" x14ac:dyDescent="0.25">
      <c r="A54" s="5">
        <v>1310</v>
      </c>
      <c r="B54" s="171" t="s">
        <v>762</v>
      </c>
      <c r="C54" s="171" t="s">
        <v>796</v>
      </c>
      <c r="D54" s="222">
        <v>2020</v>
      </c>
      <c r="E54" s="2" t="s">
        <v>116</v>
      </c>
      <c r="F54" s="171" t="s">
        <v>798</v>
      </c>
      <c r="G54" s="2">
        <v>86700</v>
      </c>
      <c r="H54" s="6">
        <v>86700</v>
      </c>
      <c r="I54" s="6">
        <v>95000</v>
      </c>
      <c r="J54" s="29">
        <v>0.91263157894736846</v>
      </c>
      <c r="K54" s="30" t="s">
        <v>36</v>
      </c>
    </row>
    <row r="55" spans="1:11" ht="120" x14ac:dyDescent="0.25">
      <c r="A55" s="5">
        <v>1311</v>
      </c>
      <c r="B55" s="171" t="s">
        <v>315</v>
      </c>
      <c r="C55" s="171" t="s">
        <v>799</v>
      </c>
      <c r="D55" s="222">
        <v>2020</v>
      </c>
      <c r="E55" s="2" t="s">
        <v>50</v>
      </c>
      <c r="F55" s="171" t="s">
        <v>800</v>
      </c>
      <c r="G55" s="2">
        <v>30000</v>
      </c>
      <c r="H55" s="6">
        <v>30000</v>
      </c>
      <c r="I55" s="6">
        <v>45000</v>
      </c>
      <c r="J55" s="29">
        <v>0.66666666666666663</v>
      </c>
      <c r="K55" s="30" t="s">
        <v>36</v>
      </c>
    </row>
    <row r="56" spans="1:11" x14ac:dyDescent="0.25">
      <c r="A56" s="13"/>
      <c r="G56"/>
      <c r="J56" s="8"/>
      <c r="K56" s="11"/>
    </row>
    <row r="57" spans="1:11" x14ac:dyDescent="0.25">
      <c r="A57" s="13"/>
      <c r="G57"/>
      <c r="J57" s="8"/>
      <c r="K57" s="11"/>
    </row>
    <row r="58" spans="1:11" x14ac:dyDescent="0.25">
      <c r="A58" s="13"/>
      <c r="G58"/>
      <c r="H58" s="149"/>
      <c r="J58" s="8"/>
      <c r="K58" s="11"/>
    </row>
    <row r="59" spans="1:11" x14ac:dyDescent="0.25">
      <c r="G59"/>
      <c r="H59" s="26"/>
      <c r="J59" s="8"/>
      <c r="K59" s="11"/>
    </row>
    <row r="60" spans="1:11" x14ac:dyDescent="0.25">
      <c r="G60"/>
      <c r="H60" s="26"/>
      <c r="J60" s="8"/>
      <c r="K60" s="11"/>
    </row>
    <row r="61" spans="1:11" x14ac:dyDescent="0.25">
      <c r="G61"/>
      <c r="J61" s="8"/>
      <c r="K61" s="11"/>
    </row>
    <row r="62" spans="1:11" x14ac:dyDescent="0.25">
      <c r="G62"/>
      <c r="J62" s="8"/>
      <c r="K62" s="11"/>
    </row>
    <row r="63" spans="1:11" x14ac:dyDescent="0.25">
      <c r="G63"/>
      <c r="J63" s="8"/>
      <c r="K63" s="11"/>
    </row>
    <row r="64" spans="1:11" x14ac:dyDescent="0.25">
      <c r="G64"/>
      <c r="J64" s="8"/>
      <c r="K64" s="11"/>
    </row>
    <row r="65" spans="7:11" x14ac:dyDescent="0.25">
      <c r="G65"/>
      <c r="J65" s="8"/>
      <c r="K65" s="11"/>
    </row>
    <row r="66" spans="7:11" x14ac:dyDescent="0.25">
      <c r="G66"/>
      <c r="J66" s="8"/>
      <c r="K66" s="11"/>
    </row>
    <row r="67" spans="7:11" x14ac:dyDescent="0.25">
      <c r="G67"/>
      <c r="J67" s="8"/>
      <c r="K67" s="11"/>
    </row>
    <row r="68" spans="7:11" x14ac:dyDescent="0.25">
      <c r="G68"/>
      <c r="J68" s="8"/>
      <c r="K68" s="11"/>
    </row>
    <row r="69" spans="7:11" x14ac:dyDescent="0.25">
      <c r="G69"/>
      <c r="J69" s="8"/>
      <c r="K69" s="11"/>
    </row>
    <row r="70" spans="7:11" x14ac:dyDescent="0.25">
      <c r="G70"/>
      <c r="J70" s="8"/>
      <c r="K70" s="11"/>
    </row>
    <row r="71" spans="7:11" x14ac:dyDescent="0.25">
      <c r="G71"/>
      <c r="J71" s="8"/>
      <c r="K71" s="11"/>
    </row>
    <row r="72" spans="7:11" x14ac:dyDescent="0.25">
      <c r="G72"/>
      <c r="J72" s="8"/>
      <c r="K72" s="11"/>
    </row>
    <row r="73" spans="7:11" x14ac:dyDescent="0.25">
      <c r="G73"/>
      <c r="J73" s="8"/>
      <c r="K73" s="11"/>
    </row>
    <row r="74" spans="7:11" x14ac:dyDescent="0.25">
      <c r="G74"/>
      <c r="J74" s="8"/>
      <c r="K74" s="11"/>
    </row>
    <row r="75" spans="7:11" x14ac:dyDescent="0.25">
      <c r="G75"/>
      <c r="J75" s="8"/>
      <c r="K75" s="11"/>
    </row>
    <row r="76" spans="7:11" x14ac:dyDescent="0.25">
      <c r="G76"/>
      <c r="J76" s="8"/>
      <c r="K76" s="11"/>
    </row>
    <row r="77" spans="7:11" x14ac:dyDescent="0.25">
      <c r="G77"/>
      <c r="J77" s="8"/>
      <c r="K77" s="11"/>
    </row>
    <row r="78" spans="7:11" x14ac:dyDescent="0.25">
      <c r="G78"/>
      <c r="J78" s="8"/>
      <c r="K78" s="11"/>
    </row>
    <row r="79" spans="7:11" x14ac:dyDescent="0.25">
      <c r="G79"/>
      <c r="J79" s="8"/>
      <c r="K79" s="11"/>
    </row>
    <row r="80" spans="7:11" x14ac:dyDescent="0.25">
      <c r="G80"/>
      <c r="J80" s="8"/>
      <c r="K80" s="11"/>
    </row>
    <row r="81" spans="7:11" x14ac:dyDescent="0.25">
      <c r="G81"/>
      <c r="J81" s="8"/>
      <c r="K81" s="11"/>
    </row>
    <row r="82" spans="7:11" x14ac:dyDescent="0.25">
      <c r="G82"/>
      <c r="J82" s="8"/>
      <c r="K82" s="11"/>
    </row>
    <row r="83" spans="7:11" x14ac:dyDescent="0.25">
      <c r="G83"/>
      <c r="J83" s="8"/>
      <c r="K83" s="11"/>
    </row>
    <row r="84" spans="7:11" x14ac:dyDescent="0.25">
      <c r="G84"/>
      <c r="J84" s="8"/>
      <c r="K84" s="11"/>
    </row>
    <row r="85" spans="7:11" x14ac:dyDescent="0.25">
      <c r="G85"/>
      <c r="J85" s="8"/>
      <c r="K85" s="11"/>
    </row>
    <row r="86" spans="7:11" x14ac:dyDescent="0.25">
      <c r="G86"/>
      <c r="J86" s="8"/>
      <c r="K86" s="11"/>
    </row>
    <row r="87" spans="7:11" x14ac:dyDescent="0.25">
      <c r="G87"/>
      <c r="J87" s="8"/>
      <c r="K87" s="11"/>
    </row>
    <row r="88" spans="7:11" x14ac:dyDescent="0.25">
      <c r="G88"/>
      <c r="J88" s="8"/>
      <c r="K88" s="11"/>
    </row>
    <row r="89" spans="7:11" x14ac:dyDescent="0.25">
      <c r="G89"/>
      <c r="J89" s="8"/>
      <c r="K89" s="11"/>
    </row>
    <row r="90" spans="7:11" x14ac:dyDescent="0.25">
      <c r="G90"/>
      <c r="J90" s="8"/>
      <c r="K90" s="11"/>
    </row>
    <row r="91" spans="7:11" x14ac:dyDescent="0.25">
      <c r="G91"/>
      <c r="J91" s="8"/>
      <c r="K91" s="11"/>
    </row>
    <row r="92" spans="7:11" x14ac:dyDescent="0.25">
      <c r="G92"/>
      <c r="J92" s="8"/>
      <c r="K92" s="11"/>
    </row>
    <row r="93" spans="7:11" x14ac:dyDescent="0.25">
      <c r="G93"/>
      <c r="J93" s="8"/>
      <c r="K93" s="11"/>
    </row>
    <row r="94" spans="7:11" x14ac:dyDescent="0.25">
      <c r="G94"/>
      <c r="J94" s="8"/>
      <c r="K94" s="11"/>
    </row>
    <row r="95" spans="7:11" x14ac:dyDescent="0.25">
      <c r="G95"/>
      <c r="J95" s="8"/>
      <c r="K95" s="11"/>
    </row>
    <row r="96" spans="7:11" x14ac:dyDescent="0.25">
      <c r="G96"/>
      <c r="J96" s="8"/>
      <c r="K96" s="11"/>
    </row>
    <row r="97" spans="7:11" x14ac:dyDescent="0.25">
      <c r="G97"/>
      <c r="J97" s="8"/>
      <c r="K97" s="11"/>
    </row>
    <row r="98" spans="7:11" x14ac:dyDescent="0.25">
      <c r="G98"/>
      <c r="J98" s="8"/>
      <c r="K98" s="11"/>
    </row>
    <row r="99" spans="7:11" x14ac:dyDescent="0.25">
      <c r="G99"/>
      <c r="J99" s="8"/>
      <c r="K99" s="11"/>
    </row>
    <row r="100" spans="7:11" x14ac:dyDescent="0.25">
      <c r="G100"/>
      <c r="J100" s="8"/>
      <c r="K100" s="11"/>
    </row>
    <row r="101" spans="7:11" x14ac:dyDescent="0.25">
      <c r="G101"/>
      <c r="J101" s="8"/>
      <c r="K101" s="11"/>
    </row>
    <row r="102" spans="7:11" x14ac:dyDescent="0.25">
      <c r="G102"/>
      <c r="J102" s="8"/>
      <c r="K102" s="11"/>
    </row>
    <row r="103" spans="7:11" x14ac:dyDescent="0.25">
      <c r="G103"/>
      <c r="J103" s="8"/>
      <c r="K103" s="11"/>
    </row>
    <row r="104" spans="7:11" x14ac:dyDescent="0.25">
      <c r="G104"/>
      <c r="J104" s="8"/>
      <c r="K104" s="11"/>
    </row>
    <row r="105" spans="7:11" x14ac:dyDescent="0.25">
      <c r="G105"/>
      <c r="J105" s="8"/>
      <c r="K105" s="11"/>
    </row>
    <row r="106" spans="7:11" x14ac:dyDescent="0.25">
      <c r="G106"/>
      <c r="J106" s="8"/>
      <c r="K106" s="11"/>
    </row>
    <row r="107" spans="7:11" x14ac:dyDescent="0.25">
      <c r="G107"/>
      <c r="J107" s="8"/>
      <c r="K107" s="11"/>
    </row>
    <row r="108" spans="7:11" x14ac:dyDescent="0.25">
      <c r="G108"/>
      <c r="J108" s="8"/>
      <c r="K108" s="11"/>
    </row>
    <row r="109" spans="7:11" x14ac:dyDescent="0.25">
      <c r="G109"/>
      <c r="J109" s="8"/>
      <c r="K109" s="11"/>
    </row>
    <row r="110" spans="7:11" x14ac:dyDescent="0.25">
      <c r="G110"/>
      <c r="J110" s="8"/>
      <c r="K110" s="11"/>
    </row>
    <row r="111" spans="7:11" x14ac:dyDescent="0.25">
      <c r="G111"/>
      <c r="J111" s="8"/>
      <c r="K111" s="11"/>
    </row>
  </sheetData>
  <autoFilter ref="A3:K55" xr:uid="{9220386A-0A50-40C9-A309-DD66151F832B}">
    <sortState xmlns:xlrd2="http://schemas.microsoft.com/office/spreadsheetml/2017/richdata2" ref="A4:K55">
      <sortCondition ref="A3:A55"/>
    </sortState>
  </autoFilter>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D4E99-C127-4617-993E-86318AE3F041}">
  <sheetPr codeName="Sheet14"/>
  <dimension ref="A1:U27"/>
  <sheetViews>
    <sheetView zoomScale="89" zoomScaleNormal="89" workbookViewId="0">
      <pane ySplit="2" topLeftCell="A3" activePane="bottomLeft" state="frozen"/>
      <selection pane="bottomLeft"/>
    </sheetView>
  </sheetViews>
  <sheetFormatPr defaultRowHeight="15" x14ac:dyDescent="0.25"/>
  <cols>
    <col min="1" max="1" width="11.21875" customWidth="1"/>
    <col min="2" max="2" width="20.6640625" customWidth="1"/>
    <col min="3" max="3" width="35.6640625" customWidth="1"/>
    <col min="4" max="4" width="14.33203125" style="16" customWidth="1"/>
    <col min="5" max="5" width="18.44140625" customWidth="1"/>
    <col min="6" max="6" width="39.21875" customWidth="1"/>
    <col min="7" max="7" width="17.33203125" style="8" customWidth="1"/>
    <col min="8" max="8" width="12.6640625" style="8" customWidth="1"/>
    <col min="9" max="9" width="14.21875" style="8" customWidth="1"/>
    <col min="10" max="10" width="14.21875" style="11" customWidth="1"/>
    <col min="11" max="11" width="14.6640625" style="8" customWidth="1"/>
  </cols>
  <sheetData>
    <row r="1" spans="1:21" ht="24.75" customHeight="1" x14ac:dyDescent="0.25">
      <c r="A1" s="105" t="s">
        <v>149</v>
      </c>
      <c r="B1" s="170"/>
      <c r="C1" s="170"/>
      <c r="D1" s="170"/>
      <c r="E1" s="170"/>
      <c r="F1" s="170"/>
      <c r="G1" s="150">
        <f>SUM(G3:G7)*1000</f>
        <v>196279470</v>
      </c>
      <c r="H1" s="150">
        <f>SUM(H3:H7)*1000</f>
        <v>186100420.67114091</v>
      </c>
      <c r="I1" s="150">
        <f>SUM(I3:I7)*1000</f>
        <v>369104000</v>
      </c>
      <c r="J1" s="150"/>
      <c r="K1" s="150">
        <f>SUM(K3:K7)</f>
        <v>414300</v>
      </c>
    </row>
    <row r="2" spans="1:21" s="59" customFormat="1" ht="45" customHeight="1" thickBot="1" x14ac:dyDescent="0.3">
      <c r="A2" s="119" t="s">
        <v>183</v>
      </c>
      <c r="B2" s="119" t="s">
        <v>184</v>
      </c>
      <c r="C2" s="119" t="s">
        <v>185</v>
      </c>
      <c r="D2" s="119" t="s">
        <v>186</v>
      </c>
      <c r="E2" s="154" t="s">
        <v>533</v>
      </c>
      <c r="F2" s="119" t="s">
        <v>187</v>
      </c>
      <c r="G2" s="154" t="s">
        <v>619</v>
      </c>
      <c r="H2" s="197" t="s">
        <v>189</v>
      </c>
      <c r="I2" s="154" t="s">
        <v>534</v>
      </c>
      <c r="J2" s="197" t="s">
        <v>535</v>
      </c>
      <c r="K2" s="180" t="s">
        <v>801</v>
      </c>
      <c r="L2" s="58"/>
      <c r="M2" s="58"/>
      <c r="N2" s="58"/>
      <c r="O2" s="58"/>
      <c r="P2" s="58"/>
      <c r="Q2" s="58"/>
      <c r="R2" s="58"/>
      <c r="S2" s="58"/>
      <c r="T2" s="58"/>
      <c r="U2" s="58"/>
    </row>
    <row r="3" spans="1:21" ht="45" x14ac:dyDescent="0.25">
      <c r="A3" s="134">
        <v>1002</v>
      </c>
      <c r="B3" s="212" t="s">
        <v>802</v>
      </c>
      <c r="C3" s="212" t="s">
        <v>803</v>
      </c>
      <c r="D3" s="134">
        <v>2016</v>
      </c>
      <c r="E3" s="134">
        <v>2016</v>
      </c>
      <c r="F3" s="190" t="s">
        <v>804</v>
      </c>
      <c r="G3" s="31">
        <v>48686.47</v>
      </c>
      <c r="H3" s="31">
        <v>39069.919999999998</v>
      </c>
      <c r="I3" s="31">
        <v>129104</v>
      </c>
      <c r="J3" s="225">
        <v>0.30262362126657577</v>
      </c>
      <c r="K3" s="31">
        <v>100000</v>
      </c>
      <c r="L3" s="3"/>
      <c r="M3" s="3"/>
      <c r="N3" s="3"/>
      <c r="O3" s="1"/>
      <c r="P3" s="1"/>
      <c r="Q3" s="1"/>
      <c r="R3" s="1"/>
      <c r="S3" s="1"/>
      <c r="T3" s="1"/>
      <c r="U3" s="1"/>
    </row>
    <row r="4" spans="1:21" ht="105" x14ac:dyDescent="0.25">
      <c r="A4" s="54">
        <v>1161</v>
      </c>
      <c r="B4" s="2" t="s">
        <v>7</v>
      </c>
      <c r="C4" s="2" t="s">
        <v>805</v>
      </c>
      <c r="D4" s="54">
        <v>2019</v>
      </c>
      <c r="E4" s="54" t="s">
        <v>52</v>
      </c>
      <c r="F4" s="171" t="s">
        <v>806</v>
      </c>
      <c r="G4" s="17">
        <v>110000</v>
      </c>
      <c r="H4" s="17">
        <v>110000</v>
      </c>
      <c r="I4" s="17">
        <v>140000</v>
      </c>
      <c r="J4" s="9">
        <v>0.7857142857142857</v>
      </c>
      <c r="K4" s="6">
        <v>300000</v>
      </c>
      <c r="L4" s="3"/>
      <c r="M4" s="3"/>
      <c r="N4" s="3"/>
      <c r="O4" s="1"/>
      <c r="P4" s="1"/>
      <c r="Q4" s="1"/>
      <c r="R4" s="1"/>
      <c r="S4" s="1"/>
      <c r="T4" s="1"/>
      <c r="U4" s="1"/>
    </row>
    <row r="5" spans="1:21" ht="60" x14ac:dyDescent="0.25">
      <c r="A5" s="54">
        <v>1243</v>
      </c>
      <c r="B5" s="2" t="s">
        <v>539</v>
      </c>
      <c r="C5" s="2" t="s">
        <v>807</v>
      </c>
      <c r="D5" s="54">
        <v>2019</v>
      </c>
      <c r="E5" s="54" t="s">
        <v>49</v>
      </c>
      <c r="F5" s="213" t="s">
        <v>808</v>
      </c>
      <c r="G5" s="17">
        <v>7593</v>
      </c>
      <c r="H5" s="17">
        <v>7593</v>
      </c>
      <c r="I5" s="17">
        <v>40000</v>
      </c>
      <c r="J5" s="9">
        <v>0.18982499999999999</v>
      </c>
      <c r="K5" s="6"/>
      <c r="L5" s="3"/>
      <c r="M5" s="3"/>
      <c r="N5" s="3"/>
      <c r="O5" s="1"/>
      <c r="P5" s="1"/>
      <c r="Q5" s="1"/>
      <c r="R5" s="1"/>
      <c r="S5" s="1"/>
      <c r="T5" s="1"/>
      <c r="U5" s="1"/>
    </row>
    <row r="6" spans="1:21" ht="60" x14ac:dyDescent="0.25">
      <c r="A6" s="54">
        <v>1244</v>
      </c>
      <c r="B6" s="54" t="s">
        <v>745</v>
      </c>
      <c r="C6" s="2" t="s">
        <v>809</v>
      </c>
      <c r="D6" s="54">
        <v>2019</v>
      </c>
      <c r="E6" s="54" t="s">
        <v>39</v>
      </c>
      <c r="F6" s="205" t="s">
        <v>810</v>
      </c>
      <c r="G6" s="17">
        <v>5000</v>
      </c>
      <c r="H6" s="17">
        <v>4750</v>
      </c>
      <c r="I6" s="17">
        <v>10000</v>
      </c>
      <c r="J6" s="9">
        <v>0.47499999999999998</v>
      </c>
      <c r="K6" s="6">
        <v>10000</v>
      </c>
      <c r="L6" s="3"/>
      <c r="M6" s="3"/>
      <c r="N6" s="3"/>
      <c r="O6" s="1"/>
      <c r="P6" s="1"/>
      <c r="Q6" s="1"/>
      <c r="R6" s="1"/>
      <c r="S6" s="1"/>
      <c r="T6" s="1"/>
      <c r="U6" s="1"/>
    </row>
    <row r="7" spans="1:21" ht="135" x14ac:dyDescent="0.25">
      <c r="A7" s="2">
        <v>1282</v>
      </c>
      <c r="B7" s="171" t="s">
        <v>473</v>
      </c>
      <c r="C7" s="171" t="s">
        <v>811</v>
      </c>
      <c r="D7" s="222">
        <v>2020</v>
      </c>
      <c r="E7" s="2" t="s">
        <v>38</v>
      </c>
      <c r="F7" s="173" t="s">
        <v>812</v>
      </c>
      <c r="G7" s="2">
        <v>25000</v>
      </c>
      <c r="H7" s="6">
        <v>24687.500671140941</v>
      </c>
      <c r="I7" s="226">
        <v>50000</v>
      </c>
      <c r="J7" s="9">
        <v>0.49375001342281877</v>
      </c>
      <c r="K7" s="49">
        <v>4300</v>
      </c>
      <c r="L7" s="3"/>
      <c r="M7" s="3"/>
      <c r="N7" s="3"/>
      <c r="O7" s="1"/>
      <c r="P7" s="1"/>
      <c r="Q7" s="1"/>
      <c r="R7" s="1"/>
      <c r="S7" s="1"/>
      <c r="T7" s="1"/>
      <c r="U7" s="1"/>
    </row>
    <row r="8" spans="1:21" x14ac:dyDescent="0.25">
      <c r="A8" s="19"/>
      <c r="B8" s="19"/>
      <c r="C8" s="19"/>
      <c r="D8" s="40"/>
      <c r="E8" s="19"/>
      <c r="F8" s="19"/>
      <c r="G8" s="20"/>
      <c r="H8" s="20"/>
      <c r="I8" s="20"/>
      <c r="J8" s="21"/>
      <c r="K8" s="20"/>
      <c r="L8" s="3"/>
      <c r="M8" s="3"/>
      <c r="N8" s="3"/>
      <c r="O8" s="1"/>
      <c r="P8" s="1"/>
      <c r="Q8" s="1"/>
      <c r="R8" s="1"/>
      <c r="S8" s="1"/>
      <c r="T8" s="1"/>
      <c r="U8" s="1"/>
    </row>
    <row r="9" spans="1:21" x14ac:dyDescent="0.25">
      <c r="A9" s="19"/>
      <c r="B9" s="19"/>
      <c r="C9" s="19"/>
      <c r="D9" s="40"/>
      <c r="E9" s="19"/>
      <c r="F9" s="19"/>
      <c r="G9" s="20"/>
      <c r="H9" s="20"/>
      <c r="I9" s="20"/>
      <c r="J9" s="21"/>
      <c r="K9" s="20"/>
      <c r="L9" s="3"/>
      <c r="M9" s="3"/>
      <c r="N9" s="3"/>
      <c r="O9" s="1"/>
      <c r="P9" s="1"/>
      <c r="Q9" s="1"/>
      <c r="R9" s="1"/>
      <c r="S9" s="1"/>
      <c r="T9" s="1"/>
      <c r="U9" s="1"/>
    </row>
    <row r="10" spans="1:21" x14ac:dyDescent="0.25">
      <c r="A10" s="19"/>
      <c r="B10" s="19"/>
      <c r="C10" s="19"/>
      <c r="D10" s="40"/>
      <c r="E10" s="19"/>
      <c r="F10" s="19"/>
      <c r="G10" s="20"/>
      <c r="H10" s="20"/>
      <c r="I10" s="20"/>
      <c r="J10" s="21"/>
      <c r="K10" s="20"/>
      <c r="L10" s="3"/>
      <c r="M10" s="3"/>
      <c r="N10" s="3"/>
      <c r="O10" s="1"/>
      <c r="P10" s="1"/>
      <c r="Q10" s="1"/>
      <c r="R10" s="1"/>
      <c r="S10" s="1"/>
      <c r="T10" s="1"/>
      <c r="U10" s="1"/>
    </row>
    <row r="11" spans="1:21" x14ac:dyDescent="0.25">
      <c r="A11" s="19"/>
      <c r="B11" s="19"/>
      <c r="C11" s="19"/>
      <c r="D11" s="40"/>
      <c r="E11" s="19"/>
      <c r="F11" s="19"/>
      <c r="G11" s="20"/>
      <c r="H11" s="20"/>
      <c r="I11" s="20"/>
      <c r="J11" s="21"/>
      <c r="K11" s="20"/>
      <c r="L11" s="3"/>
      <c r="M11" s="3"/>
      <c r="N11" s="3"/>
      <c r="O11" s="1"/>
      <c r="P11" s="1"/>
      <c r="Q11" s="1"/>
      <c r="R11" s="1"/>
      <c r="S11" s="1"/>
      <c r="T11" s="1"/>
      <c r="U11" s="1"/>
    </row>
    <row r="12" spans="1:21" x14ac:dyDescent="0.25">
      <c r="A12" s="19"/>
      <c r="B12" s="19"/>
      <c r="C12" s="19"/>
      <c r="D12" s="40"/>
      <c r="E12" s="19"/>
      <c r="F12" s="19"/>
      <c r="G12" s="20"/>
      <c r="H12" s="20"/>
      <c r="I12" s="20"/>
      <c r="J12" s="21"/>
      <c r="K12" s="20"/>
      <c r="L12" s="3"/>
      <c r="M12" s="3"/>
      <c r="N12" s="3"/>
      <c r="O12" s="1"/>
      <c r="P12" s="1"/>
      <c r="Q12" s="1"/>
      <c r="R12" s="1"/>
      <c r="S12" s="1"/>
      <c r="T12" s="1"/>
      <c r="U12" s="1"/>
    </row>
    <row r="13" spans="1:21" x14ac:dyDescent="0.25">
      <c r="A13" s="19"/>
      <c r="B13" s="19"/>
      <c r="C13" s="19"/>
      <c r="D13" s="40"/>
      <c r="E13" s="19"/>
      <c r="F13" s="19"/>
      <c r="G13" s="20"/>
      <c r="H13" s="20"/>
      <c r="I13" s="20"/>
      <c r="J13" s="21"/>
      <c r="K13" s="20"/>
      <c r="L13" s="3"/>
      <c r="M13" s="3"/>
      <c r="N13" s="3"/>
      <c r="O13" s="1"/>
      <c r="P13" s="1"/>
      <c r="Q13" s="1"/>
      <c r="R13" s="1"/>
      <c r="S13" s="1"/>
      <c r="T13" s="1"/>
      <c r="U13" s="1"/>
    </row>
    <row r="14" spans="1:21" x14ac:dyDescent="0.25">
      <c r="A14" s="19"/>
      <c r="B14" s="19"/>
      <c r="C14" s="19"/>
      <c r="D14" s="40"/>
      <c r="E14" s="19"/>
      <c r="F14" s="19"/>
      <c r="G14" s="20"/>
      <c r="H14" s="20"/>
      <c r="I14" s="20"/>
      <c r="J14" s="21"/>
      <c r="K14" s="20"/>
      <c r="L14" s="3"/>
      <c r="M14" s="3"/>
      <c r="N14" s="3"/>
      <c r="O14" s="1"/>
      <c r="P14" s="1"/>
      <c r="Q14" s="1"/>
      <c r="R14" s="1"/>
      <c r="S14" s="1"/>
      <c r="T14" s="1"/>
      <c r="U14" s="1"/>
    </row>
    <row r="15" spans="1:21" x14ac:dyDescent="0.25">
      <c r="A15" s="19"/>
      <c r="B15" s="19"/>
      <c r="C15" s="19"/>
      <c r="D15" s="40"/>
      <c r="E15" s="19"/>
      <c r="F15" s="19"/>
      <c r="G15" s="20"/>
      <c r="H15" s="20"/>
      <c r="I15" s="20"/>
      <c r="J15" s="21"/>
      <c r="K15" s="20"/>
      <c r="L15" s="3"/>
      <c r="M15" s="3"/>
      <c r="N15" s="3"/>
      <c r="O15" s="1"/>
      <c r="P15" s="1"/>
      <c r="Q15" s="1"/>
      <c r="R15" s="1"/>
      <c r="S15" s="1"/>
      <c r="T15" s="1"/>
      <c r="U15" s="1"/>
    </row>
    <row r="16" spans="1:21" x14ac:dyDescent="0.25">
      <c r="A16" s="19"/>
      <c r="B16" s="19"/>
      <c r="C16" s="19"/>
      <c r="D16" s="40"/>
      <c r="E16" s="19"/>
      <c r="F16" s="19"/>
      <c r="G16" s="20"/>
      <c r="H16" s="20"/>
      <c r="I16" s="20"/>
      <c r="J16" s="21"/>
      <c r="K16" s="20"/>
      <c r="L16" s="3"/>
      <c r="M16" s="3"/>
      <c r="N16" s="3"/>
      <c r="O16" s="1"/>
      <c r="P16" s="1"/>
      <c r="Q16" s="1"/>
      <c r="R16" s="1"/>
      <c r="S16" s="1"/>
      <c r="T16" s="1"/>
      <c r="U16" s="1"/>
    </row>
    <row r="17" spans="1:21" x14ac:dyDescent="0.25">
      <c r="A17" s="19"/>
      <c r="B17" s="19"/>
      <c r="C17" s="19"/>
      <c r="D17" s="40"/>
      <c r="E17" s="19"/>
      <c r="F17" s="19"/>
      <c r="G17" s="20"/>
      <c r="H17" s="20"/>
      <c r="I17" s="20"/>
      <c r="J17" s="21"/>
      <c r="K17" s="20"/>
      <c r="L17" s="3"/>
      <c r="M17" s="3"/>
      <c r="N17" s="3"/>
      <c r="O17" s="1"/>
      <c r="P17" s="1"/>
      <c r="Q17" s="1"/>
      <c r="R17" s="1"/>
      <c r="S17" s="1"/>
      <c r="T17" s="1"/>
      <c r="U17" s="1"/>
    </row>
    <row r="18" spans="1:21" x14ac:dyDescent="0.25">
      <c r="A18" s="19"/>
      <c r="B18" s="19"/>
      <c r="C18" s="19"/>
      <c r="D18" s="40"/>
      <c r="E18" s="19"/>
      <c r="F18" s="19"/>
      <c r="G18" s="20"/>
      <c r="H18" s="20"/>
      <c r="I18" s="20"/>
      <c r="J18" s="21"/>
      <c r="K18" s="20"/>
      <c r="L18" s="3"/>
      <c r="M18" s="3"/>
      <c r="N18" s="3"/>
      <c r="O18" s="1"/>
      <c r="P18" s="1"/>
      <c r="Q18" s="1"/>
      <c r="R18" s="1"/>
      <c r="S18" s="1"/>
      <c r="T18" s="1"/>
      <c r="U18" s="1"/>
    </row>
    <row r="19" spans="1:21" x14ac:dyDescent="0.25">
      <c r="A19" s="19"/>
      <c r="B19" s="19"/>
      <c r="C19" s="19"/>
      <c r="D19" s="40"/>
      <c r="E19" s="19"/>
      <c r="F19" s="19"/>
      <c r="G19" s="20"/>
      <c r="H19" s="20"/>
      <c r="I19" s="20"/>
      <c r="J19" s="21"/>
      <c r="K19" s="20"/>
      <c r="L19" s="3"/>
      <c r="M19" s="3"/>
      <c r="N19" s="3"/>
      <c r="O19" s="1"/>
      <c r="P19" s="1"/>
      <c r="Q19" s="1"/>
      <c r="R19" s="1"/>
      <c r="S19" s="1"/>
      <c r="T19" s="1"/>
      <c r="U19" s="1"/>
    </row>
    <row r="20" spans="1:21" x14ac:dyDescent="0.25">
      <c r="A20" s="19"/>
      <c r="B20" s="19"/>
      <c r="C20" s="19"/>
      <c r="D20" s="40"/>
      <c r="E20" s="19"/>
      <c r="F20" s="19"/>
      <c r="G20" s="20"/>
      <c r="H20" s="20"/>
      <c r="I20" s="20"/>
      <c r="J20" s="21"/>
      <c r="K20" s="20"/>
      <c r="L20" s="3"/>
      <c r="M20" s="3"/>
      <c r="N20" s="3"/>
      <c r="O20" s="1"/>
      <c r="P20" s="1"/>
      <c r="Q20" s="1"/>
      <c r="R20" s="1"/>
      <c r="S20" s="1"/>
      <c r="T20" s="1"/>
      <c r="U20" s="1"/>
    </row>
    <row r="21" spans="1:21" x14ac:dyDescent="0.25">
      <c r="A21" s="19"/>
      <c r="B21" s="19"/>
      <c r="C21" s="19"/>
      <c r="D21" s="40"/>
      <c r="E21" s="19"/>
      <c r="F21" s="19"/>
      <c r="G21" s="20"/>
      <c r="H21" s="20"/>
      <c r="I21" s="20"/>
      <c r="J21" s="21"/>
      <c r="K21" s="20"/>
      <c r="L21" s="3"/>
      <c r="M21" s="3"/>
      <c r="N21" s="3"/>
      <c r="O21" s="1"/>
      <c r="P21" s="1"/>
      <c r="Q21" s="1"/>
      <c r="R21" s="1"/>
      <c r="S21" s="1"/>
      <c r="T21" s="1"/>
      <c r="U21" s="1"/>
    </row>
    <row r="22" spans="1:21" x14ac:dyDescent="0.25">
      <c r="A22" s="19"/>
      <c r="B22" s="19"/>
      <c r="C22" s="19"/>
      <c r="D22" s="40"/>
      <c r="E22" s="19"/>
      <c r="F22" s="19"/>
      <c r="G22" s="20"/>
      <c r="H22" s="20"/>
      <c r="I22" s="20"/>
      <c r="J22" s="21"/>
      <c r="K22" s="20"/>
      <c r="L22" s="3"/>
      <c r="M22" s="3"/>
      <c r="N22" s="3"/>
      <c r="O22" s="1"/>
      <c r="P22" s="1"/>
      <c r="Q22" s="1"/>
      <c r="R22" s="1"/>
      <c r="S22" s="1"/>
      <c r="T22" s="1"/>
      <c r="U22" s="1"/>
    </row>
    <row r="23" spans="1:21" x14ac:dyDescent="0.25">
      <c r="A23" s="18"/>
      <c r="B23" s="18"/>
      <c r="C23" s="18"/>
      <c r="D23" s="39"/>
      <c r="E23" s="18"/>
      <c r="F23" s="18"/>
      <c r="G23" s="14"/>
      <c r="H23" s="14"/>
      <c r="I23" s="14"/>
      <c r="J23" s="28"/>
      <c r="K23" s="14"/>
      <c r="L23" s="1"/>
      <c r="M23" s="1"/>
      <c r="N23" s="1"/>
      <c r="O23" s="1"/>
      <c r="P23" s="1"/>
      <c r="Q23" s="1"/>
      <c r="R23" s="1"/>
      <c r="S23" s="1"/>
      <c r="T23" s="1"/>
      <c r="U23" s="1"/>
    </row>
    <row r="24" spans="1:21" x14ac:dyDescent="0.25">
      <c r="A24" s="18"/>
      <c r="B24" s="18"/>
      <c r="C24" s="18"/>
      <c r="D24" s="39"/>
      <c r="E24" s="18"/>
      <c r="F24" s="18"/>
      <c r="G24" s="14"/>
      <c r="H24" s="14"/>
      <c r="I24" s="14"/>
      <c r="J24" s="28"/>
      <c r="K24" s="14"/>
      <c r="L24" s="1"/>
      <c r="M24" s="1"/>
      <c r="N24" s="1"/>
      <c r="O24" s="1"/>
      <c r="P24" s="1"/>
      <c r="Q24" s="1"/>
      <c r="R24" s="1"/>
      <c r="S24" s="1"/>
      <c r="T24" s="1"/>
      <c r="U24" s="1"/>
    </row>
    <row r="25" spans="1:21" x14ac:dyDescent="0.25">
      <c r="A25" s="18"/>
      <c r="B25" s="18"/>
      <c r="C25" s="18"/>
      <c r="D25" s="39"/>
      <c r="E25" s="18"/>
      <c r="F25" s="18"/>
      <c r="G25" s="14"/>
      <c r="H25" s="14"/>
      <c r="I25" s="14"/>
      <c r="J25" s="28"/>
      <c r="K25" s="14"/>
      <c r="L25" s="1"/>
      <c r="M25" s="1"/>
      <c r="N25" s="1"/>
      <c r="O25" s="1"/>
      <c r="P25" s="1"/>
      <c r="Q25" s="1"/>
      <c r="R25" s="1"/>
      <c r="S25" s="1"/>
      <c r="T25" s="1"/>
      <c r="U25" s="1"/>
    </row>
    <row r="26" spans="1:21" x14ac:dyDescent="0.25">
      <c r="A26" s="25"/>
      <c r="B26" s="25"/>
      <c r="C26" s="25"/>
      <c r="D26" s="41"/>
      <c r="E26" s="25"/>
      <c r="F26" s="25"/>
      <c r="G26" s="26"/>
      <c r="H26" s="26"/>
      <c r="I26" s="26"/>
      <c r="J26" s="27"/>
      <c r="K26" s="26"/>
    </row>
    <row r="27" spans="1:21" x14ac:dyDescent="0.25">
      <c r="A27" s="25"/>
      <c r="B27" s="25"/>
      <c r="C27" s="25"/>
      <c r="D27" s="41"/>
      <c r="E27" s="25"/>
      <c r="F27" s="25"/>
      <c r="G27" s="26"/>
      <c r="H27" s="26"/>
      <c r="I27" s="26"/>
      <c r="J27" s="27"/>
      <c r="K27" s="26"/>
    </row>
  </sheetData>
  <autoFilter ref="A2:K7" xr:uid="{0741CEBA-DACA-466E-9EF2-AA5289A99BEA}">
    <sortState xmlns:xlrd2="http://schemas.microsoft.com/office/spreadsheetml/2017/richdata2" ref="A3:K7">
      <sortCondition ref="A2:A7"/>
    </sortState>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C9BD-DD9B-4C1E-8A44-EFFAA61492DB}">
  <sheetPr codeName="Sheet16"/>
  <dimension ref="A1:S34"/>
  <sheetViews>
    <sheetView zoomScale="84" zoomScaleNormal="84" workbookViewId="0">
      <pane ySplit="2" topLeftCell="A3" activePane="bottomLeft" state="frozen"/>
      <selection pane="bottomLeft" activeCell="J3" sqref="J3"/>
    </sheetView>
  </sheetViews>
  <sheetFormatPr defaultRowHeight="15" x14ac:dyDescent="0.25"/>
  <cols>
    <col min="1" max="1" width="11.21875" customWidth="1"/>
    <col min="2" max="2" width="15.44140625" customWidth="1"/>
    <col min="3" max="3" width="20.77734375" customWidth="1"/>
    <col min="4" max="4" width="14.33203125" style="16" customWidth="1"/>
    <col min="5" max="5" width="15.21875" style="16" customWidth="1"/>
    <col min="6" max="6" width="41.88671875" customWidth="1"/>
    <col min="7" max="7" width="20" style="8" customWidth="1"/>
    <col min="8" max="8" width="12.6640625" style="8" customWidth="1"/>
    <col min="9" max="9" width="14.21875" style="8" customWidth="1"/>
    <col min="10" max="10" width="13.21875" style="11" customWidth="1"/>
  </cols>
  <sheetData>
    <row r="1" spans="1:19" ht="22.5" x14ac:dyDescent="0.25">
      <c r="A1" s="105" t="s">
        <v>850</v>
      </c>
      <c r="B1" s="170"/>
      <c r="C1" s="170"/>
      <c r="D1" s="170"/>
      <c r="E1" s="170"/>
      <c r="F1" s="170"/>
      <c r="G1" s="150">
        <f>SUM(G3:G12)*1000</f>
        <v>151941600</v>
      </c>
      <c r="H1" s="150">
        <f>SUM(H3:H12)*1000</f>
        <v>145004272.08434853</v>
      </c>
      <c r="I1" s="150">
        <f t="shared" ref="I1" si="0">SUM(I3:I12)</f>
        <v>427587</v>
      </c>
      <c r="J1" s="170"/>
    </row>
    <row r="2" spans="1:19" ht="30" customHeight="1" thickBot="1" x14ac:dyDescent="0.3">
      <c r="A2" s="154" t="s">
        <v>183</v>
      </c>
      <c r="B2" s="154" t="s">
        <v>184</v>
      </c>
      <c r="C2" s="154" t="s">
        <v>185</v>
      </c>
      <c r="D2" s="154" t="s">
        <v>186</v>
      </c>
      <c r="E2" s="154" t="s">
        <v>533</v>
      </c>
      <c r="F2" s="154" t="s">
        <v>187</v>
      </c>
      <c r="G2" s="154" t="s">
        <v>619</v>
      </c>
      <c r="H2" s="154" t="s">
        <v>189</v>
      </c>
      <c r="I2" s="154" t="s">
        <v>534</v>
      </c>
      <c r="J2" s="154" t="s">
        <v>535</v>
      </c>
      <c r="K2" s="1"/>
      <c r="L2" s="1"/>
      <c r="M2" s="1"/>
      <c r="N2" s="1"/>
      <c r="O2" s="1"/>
      <c r="P2" s="1"/>
      <c r="Q2" s="1"/>
      <c r="R2" s="1"/>
      <c r="S2" s="1"/>
    </row>
    <row r="3" spans="1:19" ht="60" x14ac:dyDescent="0.25">
      <c r="A3" s="51">
        <v>1020</v>
      </c>
      <c r="B3" s="214" t="s">
        <v>813</v>
      </c>
      <c r="C3" s="212" t="s">
        <v>814</v>
      </c>
      <c r="D3" s="134">
        <v>2017</v>
      </c>
      <c r="E3" s="136">
        <v>2017</v>
      </c>
      <c r="F3" s="190" t="s">
        <v>815</v>
      </c>
      <c r="G3" s="218">
        <v>13050</v>
      </c>
      <c r="H3" s="218">
        <v>12291.227190695809</v>
      </c>
      <c r="I3" s="218">
        <v>20000</v>
      </c>
      <c r="J3" s="219">
        <v>0.61456135953479041</v>
      </c>
      <c r="K3" s="1"/>
      <c r="L3" s="1"/>
      <c r="M3" s="1"/>
      <c r="N3" s="1"/>
      <c r="O3" s="1"/>
      <c r="P3" s="1"/>
      <c r="Q3" s="1"/>
      <c r="R3" s="1"/>
      <c r="S3" s="1"/>
    </row>
    <row r="4" spans="1:19" ht="45" x14ac:dyDescent="0.25">
      <c r="A4" s="54">
        <v>1100</v>
      </c>
      <c r="B4" s="171" t="s">
        <v>34</v>
      </c>
      <c r="C4" s="171" t="s">
        <v>816</v>
      </c>
      <c r="D4" s="54">
        <v>2017</v>
      </c>
      <c r="E4" s="54">
        <v>2017</v>
      </c>
      <c r="F4" s="173" t="s">
        <v>817</v>
      </c>
      <c r="G4" s="17">
        <v>2275</v>
      </c>
      <c r="H4" s="17">
        <v>1933.7200000000003</v>
      </c>
      <c r="I4" s="17">
        <v>3200</v>
      </c>
      <c r="J4" s="139">
        <v>0.60428750000000009</v>
      </c>
      <c r="K4" s="1"/>
      <c r="L4" s="1"/>
      <c r="M4" s="1"/>
      <c r="N4" s="1"/>
      <c r="O4" s="1"/>
      <c r="P4" s="1"/>
      <c r="Q4" s="1"/>
      <c r="R4" s="1"/>
      <c r="S4" s="1"/>
    </row>
    <row r="5" spans="1:19" ht="45" x14ac:dyDescent="0.25">
      <c r="A5" s="54">
        <v>1106</v>
      </c>
      <c r="B5" s="215" t="s">
        <v>818</v>
      </c>
      <c r="C5" s="215" t="s">
        <v>819</v>
      </c>
      <c r="D5" s="54">
        <v>2017</v>
      </c>
      <c r="E5" s="54">
        <v>2017</v>
      </c>
      <c r="F5" s="216" t="s">
        <v>820</v>
      </c>
      <c r="G5" s="17">
        <v>800</v>
      </c>
      <c r="H5" s="17">
        <v>720</v>
      </c>
      <c r="I5" s="17">
        <v>4000</v>
      </c>
      <c r="J5" s="139">
        <v>0.18</v>
      </c>
    </row>
    <row r="6" spans="1:19" ht="75" x14ac:dyDescent="0.25">
      <c r="A6" s="54">
        <v>1170</v>
      </c>
      <c r="B6" s="220" t="s">
        <v>356</v>
      </c>
      <c r="C6" s="171" t="s">
        <v>821</v>
      </c>
      <c r="D6" s="54">
        <v>2018</v>
      </c>
      <c r="E6" s="54" t="s">
        <v>79</v>
      </c>
      <c r="F6" s="189" t="s">
        <v>822</v>
      </c>
      <c r="G6" s="17">
        <v>50000</v>
      </c>
      <c r="H6" s="17">
        <v>46666.6582278481</v>
      </c>
      <c r="I6" s="17">
        <v>210000</v>
      </c>
      <c r="J6" s="139">
        <v>0.2222221820373719</v>
      </c>
    </row>
    <row r="7" spans="1:19" ht="60" x14ac:dyDescent="0.25">
      <c r="A7" s="54">
        <v>1186</v>
      </c>
      <c r="B7" s="171" t="s">
        <v>364</v>
      </c>
      <c r="C7" s="171" t="s">
        <v>823</v>
      </c>
      <c r="D7" s="54">
        <v>2019</v>
      </c>
      <c r="E7" s="54" t="s">
        <v>42</v>
      </c>
      <c r="F7" s="212" t="s">
        <v>824</v>
      </c>
      <c r="G7" s="30">
        <v>27300</v>
      </c>
      <c r="H7" s="52">
        <v>25129.99999913793</v>
      </c>
      <c r="I7" s="52">
        <v>28000</v>
      </c>
      <c r="J7" s="53">
        <v>0.89749999996921181</v>
      </c>
    </row>
    <row r="8" spans="1:19" ht="75" x14ac:dyDescent="0.25">
      <c r="A8" s="221">
        <v>1240</v>
      </c>
      <c r="B8" s="171" t="s">
        <v>764</v>
      </c>
      <c r="C8" s="171" t="s">
        <v>825</v>
      </c>
      <c r="D8" s="54">
        <v>2019</v>
      </c>
      <c r="E8" s="54" t="s">
        <v>38</v>
      </c>
      <c r="F8" s="217" t="s">
        <v>826</v>
      </c>
      <c r="G8" s="17">
        <v>2400</v>
      </c>
      <c r="H8" s="6">
        <v>2280</v>
      </c>
      <c r="I8" s="6">
        <v>2400</v>
      </c>
      <c r="J8" s="9">
        <v>0.95</v>
      </c>
    </row>
    <row r="9" spans="1:19" ht="75" x14ac:dyDescent="0.25">
      <c r="A9" s="56">
        <v>1268</v>
      </c>
      <c r="B9" s="54" t="s">
        <v>315</v>
      </c>
      <c r="C9" s="55" t="s">
        <v>827</v>
      </c>
      <c r="D9" s="54">
        <v>2019</v>
      </c>
      <c r="E9" s="54" t="s">
        <v>39</v>
      </c>
      <c r="F9" s="54" t="s">
        <v>828</v>
      </c>
      <c r="G9" s="30">
        <v>4000</v>
      </c>
      <c r="H9" s="52">
        <v>3866.6666666666665</v>
      </c>
      <c r="I9" s="52">
        <v>25000</v>
      </c>
      <c r="J9" s="53">
        <v>0.15466666666666665</v>
      </c>
    </row>
    <row r="10" spans="1:19" ht="90" x14ac:dyDescent="0.25">
      <c r="A10" s="5">
        <v>1304</v>
      </c>
      <c r="B10" s="171" t="s">
        <v>829</v>
      </c>
      <c r="C10" s="171" t="s">
        <v>830</v>
      </c>
      <c r="D10" s="222">
        <v>2020</v>
      </c>
      <c r="E10" s="2" t="s">
        <v>117</v>
      </c>
      <c r="F10" s="171" t="s">
        <v>831</v>
      </c>
      <c r="G10" s="6">
        <v>16066.6</v>
      </c>
      <c r="H10" s="6">
        <v>16066</v>
      </c>
      <c r="I10" s="6">
        <v>47587</v>
      </c>
      <c r="J10" s="223">
        <v>0.33761321369281527</v>
      </c>
    </row>
    <row r="11" spans="1:19" ht="60" x14ac:dyDescent="0.25">
      <c r="A11" s="5">
        <v>1307</v>
      </c>
      <c r="B11" s="171" t="s">
        <v>499</v>
      </c>
      <c r="C11" s="171" t="s">
        <v>832</v>
      </c>
      <c r="D11" s="222">
        <v>2020</v>
      </c>
      <c r="E11" s="2" t="s">
        <v>76</v>
      </c>
      <c r="F11" s="171" t="s">
        <v>833</v>
      </c>
      <c r="G11" s="6">
        <v>33600</v>
      </c>
      <c r="H11" s="6">
        <v>33600</v>
      </c>
      <c r="I11" s="6">
        <v>82000</v>
      </c>
      <c r="J11" s="223">
        <v>0.40975609756097559</v>
      </c>
    </row>
    <row r="12" spans="1:19" ht="45" x14ac:dyDescent="0.25">
      <c r="A12" s="5">
        <v>1313</v>
      </c>
      <c r="B12" s="171" t="s">
        <v>764</v>
      </c>
      <c r="C12" s="171" t="s">
        <v>834</v>
      </c>
      <c r="D12" s="224">
        <v>2020</v>
      </c>
      <c r="E12" s="2" t="s">
        <v>50</v>
      </c>
      <c r="F12" s="171" t="s">
        <v>835</v>
      </c>
      <c r="G12" s="6">
        <v>2450</v>
      </c>
      <c r="H12" s="6">
        <v>2450</v>
      </c>
      <c r="I12" s="6">
        <v>5400</v>
      </c>
      <c r="J12" s="223">
        <v>0.45370370370370372</v>
      </c>
    </row>
    <row r="13" spans="1:19" x14ac:dyDescent="0.25">
      <c r="A13" s="1"/>
      <c r="B13" s="1"/>
      <c r="C13" s="1"/>
      <c r="D13" s="15"/>
      <c r="E13" s="1"/>
      <c r="F13" s="1"/>
      <c r="J13"/>
    </row>
    <row r="14" spans="1:19" x14ac:dyDescent="0.25">
      <c r="A14" s="1"/>
      <c r="B14" s="1"/>
      <c r="C14" s="1"/>
      <c r="D14" s="15"/>
      <c r="E14" s="1"/>
      <c r="F14" s="1"/>
      <c r="G14" s="176"/>
      <c r="H14" s="176"/>
      <c r="I14" s="176"/>
      <c r="J14"/>
    </row>
    <row r="15" spans="1:19" x14ac:dyDescent="0.25">
      <c r="A15" s="1"/>
      <c r="B15" s="1"/>
      <c r="C15" s="1"/>
      <c r="D15" s="15"/>
      <c r="E15" s="1"/>
      <c r="F15" s="1"/>
      <c r="G15" s="176"/>
      <c r="H15" s="149"/>
      <c r="I15" s="176"/>
      <c r="J15"/>
    </row>
    <row r="16" spans="1:19" x14ac:dyDescent="0.25">
      <c r="A16" s="1"/>
      <c r="B16" s="1"/>
      <c r="C16" s="1"/>
      <c r="D16" s="15"/>
      <c r="E16" s="1"/>
      <c r="F16" s="1"/>
      <c r="G16" s="176"/>
      <c r="H16" s="146"/>
      <c r="I16" s="176"/>
      <c r="J16"/>
    </row>
    <row r="17" spans="1:10" x14ac:dyDescent="0.25">
      <c r="A17" s="1"/>
      <c r="B17" s="1"/>
      <c r="C17" s="1"/>
      <c r="D17" s="15"/>
      <c r="E17" s="1"/>
      <c r="F17" s="1"/>
      <c r="G17" s="176"/>
      <c r="H17" s="177"/>
      <c r="I17" s="176"/>
      <c r="J17"/>
    </row>
    <row r="18" spans="1:10" x14ac:dyDescent="0.25">
      <c r="A18" s="1"/>
      <c r="B18" s="1"/>
      <c r="C18" s="1"/>
      <c r="D18" s="15"/>
      <c r="E18" s="1"/>
      <c r="F18" s="1"/>
      <c r="G18" s="176"/>
      <c r="H18" s="149"/>
      <c r="I18" s="176"/>
      <c r="J18"/>
    </row>
    <row r="19" spans="1:10" x14ac:dyDescent="0.25">
      <c r="A19" s="1"/>
      <c r="B19" s="1"/>
      <c r="C19" s="1"/>
      <c r="D19" s="15"/>
      <c r="E19" s="1"/>
      <c r="F19" s="1"/>
      <c r="G19" s="176"/>
      <c r="H19" s="176"/>
      <c r="I19" s="176"/>
      <c r="J19"/>
    </row>
    <row r="20" spans="1:10" x14ac:dyDescent="0.25">
      <c r="A20" s="1"/>
      <c r="B20" s="1"/>
      <c r="C20" s="1"/>
      <c r="D20" s="15"/>
      <c r="E20" s="1"/>
      <c r="F20" s="1"/>
      <c r="G20" s="176"/>
      <c r="H20" s="176"/>
      <c r="I20" s="176"/>
      <c r="J20"/>
    </row>
    <row r="21" spans="1:10" x14ac:dyDescent="0.25">
      <c r="A21" s="1"/>
      <c r="B21" s="1"/>
      <c r="C21" s="1"/>
      <c r="D21" s="15"/>
      <c r="E21" s="1"/>
      <c r="F21" s="1"/>
      <c r="G21" s="176"/>
      <c r="H21" s="176"/>
      <c r="I21" s="176"/>
      <c r="J21"/>
    </row>
    <row r="22" spans="1:10" x14ac:dyDescent="0.25">
      <c r="A22" s="1"/>
      <c r="B22" s="1"/>
      <c r="C22" s="1"/>
      <c r="D22" s="15"/>
      <c r="E22" s="1"/>
      <c r="F22" s="1"/>
      <c r="J22"/>
    </row>
    <row r="23" spans="1:10" x14ac:dyDescent="0.25">
      <c r="A23" s="1"/>
      <c r="B23" s="1"/>
      <c r="C23" s="1"/>
      <c r="D23" s="15"/>
      <c r="E23" s="1"/>
      <c r="F23" s="1"/>
      <c r="J23"/>
    </row>
    <row r="24" spans="1:10" x14ac:dyDescent="0.25">
      <c r="A24" s="1"/>
      <c r="B24" s="1"/>
      <c r="C24" s="1"/>
      <c r="D24" s="15"/>
      <c r="E24" s="1"/>
      <c r="F24" s="1"/>
      <c r="J24"/>
    </row>
    <row r="25" spans="1:10" x14ac:dyDescent="0.25">
      <c r="A25" s="1"/>
      <c r="B25" s="1"/>
      <c r="C25" s="1"/>
      <c r="D25" s="15"/>
      <c r="E25" s="1"/>
      <c r="F25" s="1"/>
      <c r="J25"/>
    </row>
    <row r="26" spans="1:10" x14ac:dyDescent="0.25">
      <c r="A26" s="1"/>
      <c r="B26" s="1"/>
      <c r="C26" s="1"/>
      <c r="D26" s="15"/>
      <c r="E26" s="1"/>
      <c r="F26" s="1"/>
      <c r="J26"/>
    </row>
    <row r="27" spans="1:10" x14ac:dyDescent="0.25">
      <c r="A27" s="1"/>
      <c r="B27" s="1"/>
      <c r="C27" s="1"/>
      <c r="D27" s="15"/>
      <c r="E27" s="1"/>
      <c r="F27" s="1"/>
      <c r="J27"/>
    </row>
    <row r="28" spans="1:10" x14ac:dyDescent="0.25">
      <c r="A28" s="1"/>
      <c r="B28" s="1"/>
      <c r="C28" s="1"/>
      <c r="D28" s="15"/>
      <c r="E28" s="1"/>
      <c r="F28" s="1"/>
      <c r="J28"/>
    </row>
    <row r="29" spans="1:10" x14ac:dyDescent="0.25">
      <c r="A29" s="1"/>
      <c r="B29" s="1"/>
      <c r="C29" s="1"/>
      <c r="D29" s="15"/>
      <c r="E29" s="1"/>
      <c r="F29" s="1"/>
      <c r="J29"/>
    </row>
    <row r="30" spans="1:10" x14ac:dyDescent="0.25">
      <c r="A30" s="1"/>
      <c r="B30" s="1"/>
      <c r="C30" s="1"/>
      <c r="D30" s="15"/>
      <c r="E30" s="1"/>
      <c r="F30" s="1"/>
      <c r="J30"/>
    </row>
    <row r="31" spans="1:10" x14ac:dyDescent="0.25">
      <c r="A31" s="1"/>
      <c r="B31" s="1"/>
      <c r="C31" s="1"/>
      <c r="D31" s="15"/>
      <c r="E31" s="1"/>
      <c r="F31" s="1"/>
      <c r="J31"/>
    </row>
    <row r="32" spans="1:10" x14ac:dyDescent="0.25">
      <c r="A32" s="1"/>
      <c r="B32" s="1"/>
      <c r="C32" s="1"/>
      <c r="D32" s="15"/>
      <c r="E32" s="1"/>
      <c r="F32" s="1"/>
      <c r="J32"/>
    </row>
    <row r="33" spans="1:19" x14ac:dyDescent="0.25">
      <c r="A33" s="1"/>
      <c r="B33" s="1"/>
      <c r="C33" s="1"/>
      <c r="D33" s="15"/>
      <c r="E33" s="1"/>
      <c r="F33" s="1"/>
      <c r="J33"/>
    </row>
    <row r="34" spans="1:19" x14ac:dyDescent="0.25">
      <c r="A34" s="1"/>
      <c r="B34" s="1"/>
      <c r="C34" s="1"/>
      <c r="D34" s="15"/>
      <c r="E34" s="15"/>
      <c r="F34" s="1"/>
      <c r="G34" s="7"/>
      <c r="H34" s="7"/>
      <c r="I34" s="7"/>
      <c r="J34" s="10"/>
      <c r="K34" s="1"/>
      <c r="L34" s="1"/>
      <c r="M34" s="1"/>
      <c r="N34" s="1"/>
      <c r="O34" s="1"/>
      <c r="P34" s="1"/>
      <c r="Q34" s="1"/>
      <c r="R34" s="1"/>
      <c r="S34" s="1"/>
    </row>
  </sheetData>
  <autoFilter ref="A2:J12" xr:uid="{1F5552F1-8753-4901-9902-12AB453D0439}">
    <sortState xmlns:xlrd2="http://schemas.microsoft.com/office/spreadsheetml/2017/richdata2" ref="A3:J12">
      <sortCondition ref="A2"/>
    </sortState>
  </autoFilter>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F82BF-B831-46E5-A6AE-2E8BAD9628C7}">
  <dimension ref="B2:E7"/>
  <sheetViews>
    <sheetView workbookViewId="0">
      <selection activeCell="E4" sqref="E4"/>
    </sheetView>
  </sheetViews>
  <sheetFormatPr defaultRowHeight="15" x14ac:dyDescent="0.25"/>
  <cols>
    <col min="2" max="2" width="11.77734375" customWidth="1"/>
    <col min="3" max="3" width="10.77734375" bestFit="1" customWidth="1"/>
    <col min="5" max="5" width="45.21875" customWidth="1"/>
  </cols>
  <sheetData>
    <row r="2" spans="2:5" x14ac:dyDescent="0.25">
      <c r="B2" s="180"/>
      <c r="C2" s="119"/>
      <c r="D2" s="119"/>
      <c r="E2" s="119" t="s">
        <v>515</v>
      </c>
    </row>
    <row r="3" spans="2:5" s="1" customFormat="1" ht="60" x14ac:dyDescent="0.25">
      <c r="B3" s="120" t="s">
        <v>516</v>
      </c>
      <c r="C3" s="121">
        <v>0.2</v>
      </c>
      <c r="D3" s="121" t="s">
        <v>90</v>
      </c>
      <c r="E3" s="121" t="s">
        <v>517</v>
      </c>
    </row>
    <row r="4" spans="2:5" ht="60" x14ac:dyDescent="0.25">
      <c r="B4" s="120" t="s">
        <v>518</v>
      </c>
      <c r="C4" s="121">
        <v>0.126</v>
      </c>
      <c r="D4" s="121" t="s">
        <v>91</v>
      </c>
      <c r="E4" s="121" t="s">
        <v>517</v>
      </c>
    </row>
    <row r="5" spans="2:5" ht="30" x14ac:dyDescent="0.25">
      <c r="B5" s="120" t="s">
        <v>519</v>
      </c>
      <c r="C5" s="122">
        <v>15000</v>
      </c>
      <c r="D5" s="121" t="s">
        <v>92</v>
      </c>
      <c r="E5" s="121" t="s">
        <v>184</v>
      </c>
    </row>
    <row r="6" spans="2:5" x14ac:dyDescent="0.25">
      <c r="B6" s="1"/>
      <c r="C6" s="1"/>
      <c r="D6" s="1"/>
      <c r="E6" s="1"/>
    </row>
    <row r="7" spans="2:5" x14ac:dyDescent="0.25">
      <c r="B7" s="1"/>
      <c r="C7" s="1"/>
      <c r="D7" s="1"/>
      <c r="E7"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4DAD956CF3614680A710226B9923B5" ma:contentTypeVersion="10" ma:contentTypeDescription="Create a new document." ma:contentTypeScope="" ma:versionID="cbff99237ee776f79ea1f9dc06b6e25b">
  <xsd:schema xmlns:xsd="http://www.w3.org/2001/XMLSchema" xmlns:xs="http://www.w3.org/2001/XMLSchema" xmlns:p="http://schemas.microsoft.com/office/2006/metadata/properties" xmlns:ns3="450b5222-c52d-415f-bac4-ebfff3895c2e" xmlns:ns4="4e6a7808-4259-4816-9107-cad9522adebd" targetNamespace="http://schemas.microsoft.com/office/2006/metadata/properties" ma:root="true" ma:fieldsID="c7b0933c28fae915480e482f5852aef1" ns3:_="" ns4:_="">
    <xsd:import namespace="450b5222-c52d-415f-bac4-ebfff3895c2e"/>
    <xsd:import namespace="4e6a7808-4259-4816-9107-cad9522ade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b5222-c52d-415f-bac4-ebfff3895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a7808-4259-4816-9107-cad9522adeb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97FE4F-2C57-4128-A8D4-9273E6CC2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b5222-c52d-415f-bac4-ebfff3895c2e"/>
    <ds:schemaRef ds:uri="4e6a7808-4259-4816-9107-cad9522ad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649C8E-5B55-46DF-8F00-46925AE2C449}">
  <ds:schemaRefs>
    <ds:schemaRef ds:uri="http://schemas.microsoft.com/office/2006/metadata/properties"/>
    <ds:schemaRef ds:uri="http://schemas.microsoft.com/office/infopath/2007/PartnerControls"/>
    <ds:schemaRef ds:uri="http://purl.org/dc/terms/"/>
    <ds:schemaRef ds:uri="4e6a7808-4259-4816-9107-cad9522adebd"/>
    <ds:schemaRef ds:uri="http://schemas.microsoft.com/office/2006/documentManagement/types"/>
    <ds:schemaRef ds:uri="450b5222-c52d-415f-bac4-ebfff3895c2e"/>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689898A-3089-43DF-ABFA-282DC91348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Buildings</vt:lpstr>
      <vt:lpstr>Renewable energy</vt:lpstr>
      <vt:lpstr>Transportation</vt:lpstr>
      <vt:lpstr>Waste and circular economy</vt:lpstr>
      <vt:lpstr>Water and wastewater treatment</vt:lpstr>
      <vt:lpstr>Land use and area projects</vt:lpstr>
      <vt:lpstr>Climate change adaptation</vt:lpstr>
      <vt:lpstr>Assumptions</vt:lpstr>
      <vt:lpstr>Corrections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Borghild Storaas</dc:creator>
  <cp:lastModifiedBy>Miriam Bugge Anderssen</cp:lastModifiedBy>
  <dcterms:created xsi:type="dcterms:W3CDTF">2019-04-26T08:04:42Z</dcterms:created>
  <dcterms:modified xsi:type="dcterms:W3CDTF">2022-07-05T13:16:11Z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0x010100E44DAD956CF3614680A710226B9923B5</vt:lpwstr>
  </property>
</Properties>
</file>