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bn.sharepoint.com/sites/GreenTeam-ImpactReport/Shared Documents/Impact report 2023/Til publisering/"/>
    </mc:Choice>
  </mc:AlternateContent>
  <xr:revisionPtr revIDLastSave="0" documentId="8_{C25540BB-C638-4240-9BD4-C1F49A20CF5F}" xr6:coauthVersionLast="47" xr6:coauthVersionMax="47" xr10:uidLastSave="{00000000-0000-0000-0000-000000000000}"/>
  <bookViews>
    <workbookView xWindow="-120" yWindow="-120" windowWidth="29040" windowHeight="15840" tabRatio="846" xr2:uid="{1FD9C235-5889-4BE7-ABE0-456E472B531F}"/>
  </bookViews>
  <sheets>
    <sheet name="Summary" sheetId="9" r:id="rId1"/>
    <sheet name="Buildings" sheetId="11" r:id="rId2"/>
    <sheet name="Renewable energy" sheetId="8" r:id="rId3"/>
    <sheet name="Transportation" sheetId="7" r:id="rId4"/>
    <sheet name="Waste and circular economy" sheetId="14" r:id="rId5"/>
    <sheet name=" Water and wastewater" sheetId="1" r:id="rId6"/>
    <sheet name="Land use and area projects" sheetId="5" r:id="rId7"/>
    <sheet name="Climate change adaptation" sheetId="4" r:id="rId8"/>
    <sheet name="Projects under prev. criteria" sheetId="15" r:id="rId9"/>
    <sheet name="Buildings old" sheetId="6"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3" i="9" l="1"/>
  <c r="H118" i="9"/>
  <c r="H111" i="9"/>
  <c r="I123" i="9"/>
  <c r="I118" i="9"/>
  <c r="I111" i="9"/>
  <c r="I122" i="9"/>
  <c r="H122" i="9"/>
  <c r="D27" i="1"/>
  <c r="I117" i="9"/>
  <c r="H117" i="9"/>
  <c r="I110" i="9"/>
  <c r="H110" i="9"/>
  <c r="I106" i="9"/>
  <c r="H106" i="9"/>
  <c r="I105" i="9"/>
  <c r="H105" i="9"/>
  <c r="I32" i="9"/>
  <c r="H32" i="9"/>
  <c r="E14" i="15" l="1"/>
  <c r="E13" i="15"/>
  <c r="E12" i="15"/>
  <c r="E11" i="15"/>
  <c r="E10" i="15"/>
  <c r="E9" i="15"/>
  <c r="E8" i="15"/>
  <c r="E7" i="15"/>
  <c r="E6" i="15"/>
  <c r="E5" i="15"/>
  <c r="E4" i="15"/>
  <c r="E3" i="15"/>
  <c r="I147" i="9" s="1"/>
  <c r="E8" i="4"/>
  <c r="I116" i="9"/>
  <c r="I73" i="9"/>
  <c r="R14" i="9"/>
  <c r="R10" i="9"/>
  <c r="P14" i="9"/>
  <c r="P10" i="9"/>
  <c r="I158" i="9"/>
  <c r="I157" i="9"/>
  <c r="I156" i="9"/>
  <c r="I155" i="9"/>
  <c r="I154" i="9"/>
  <c r="H158" i="9"/>
  <c r="H157" i="9"/>
  <c r="H156" i="9"/>
  <c r="H155" i="9"/>
  <c r="H154" i="9"/>
  <c r="I153" i="9"/>
  <c r="I152" i="9"/>
  <c r="I151" i="9"/>
  <c r="I150" i="9"/>
  <c r="I149" i="9"/>
  <c r="H153" i="9"/>
  <c r="H152" i="9"/>
  <c r="H151" i="9"/>
  <c r="H150" i="9"/>
  <c r="H149" i="9"/>
  <c r="I148" i="9"/>
  <c r="H147" i="9"/>
  <c r="H148" i="9"/>
  <c r="D8" i="5"/>
  <c r="I126" i="9"/>
  <c r="I125" i="9"/>
  <c r="I124" i="9"/>
  <c r="H126" i="9"/>
  <c r="H125" i="9"/>
  <c r="H124" i="9"/>
  <c r="I115" i="9"/>
  <c r="H116" i="9"/>
  <c r="H115" i="9"/>
  <c r="D15" i="14"/>
  <c r="I74" i="9"/>
  <c r="H74" i="9"/>
  <c r="H73" i="9"/>
  <c r="D19" i="7"/>
  <c r="I53" i="9"/>
  <c r="H53" i="9"/>
  <c r="I59" i="9"/>
  <c r="I58" i="9"/>
  <c r="I57" i="9"/>
  <c r="I56" i="9"/>
  <c r="H56" i="9"/>
  <c r="H58" i="9"/>
  <c r="H57" i="9"/>
  <c r="I47" i="9"/>
  <c r="H47" i="9"/>
  <c r="I45" i="9"/>
  <c r="H45" i="9"/>
  <c r="I35" i="9"/>
  <c r="H35" i="9"/>
  <c r="E22" i="11"/>
  <c r="D22" i="11"/>
  <c r="D15" i="15"/>
  <c r="E15" i="15" l="1"/>
  <c r="E15" i="14"/>
  <c r="E19" i="7"/>
  <c r="H159" i="9"/>
  <c r="I159" i="9"/>
  <c r="H19" i="9" l="1"/>
  <c r="H60" i="9"/>
  <c r="I60" i="9"/>
  <c r="H59" i="9"/>
  <c r="I55" i="9"/>
  <c r="H55" i="9"/>
  <c r="I51" i="9"/>
  <c r="H51" i="9"/>
  <c r="H43" i="9"/>
  <c r="I43" i="9"/>
  <c r="H88" i="9"/>
  <c r="I88" i="9"/>
  <c r="H89" i="9"/>
  <c r="I89" i="9"/>
  <c r="H90" i="9"/>
  <c r="I90" i="9"/>
  <c r="H91" i="9"/>
  <c r="I91" i="9"/>
  <c r="H92" i="9"/>
  <c r="I92" i="9"/>
  <c r="H93" i="9"/>
  <c r="I93" i="9"/>
  <c r="H94" i="9"/>
  <c r="I94" i="9"/>
  <c r="H95" i="9"/>
  <c r="I95" i="9"/>
  <c r="I87" i="9"/>
  <c r="H87" i="9"/>
  <c r="H84" i="9"/>
  <c r="I84" i="9"/>
  <c r="H85" i="9"/>
  <c r="I85" i="9"/>
  <c r="I83" i="9"/>
  <c r="H83" i="9"/>
  <c r="I38" i="9"/>
  <c r="H38" i="9"/>
  <c r="E8" i="5"/>
  <c r="I96" i="9" l="1"/>
  <c r="H96" i="9"/>
  <c r="I99" i="9"/>
  <c r="H139" i="9"/>
  <c r="H138" i="9"/>
  <c r="H133" i="9"/>
  <c r="H132" i="9"/>
  <c r="H130" i="9"/>
  <c r="H121" i="9"/>
  <c r="H113" i="9"/>
  <c r="I112" i="9"/>
  <c r="H112" i="9"/>
  <c r="I109" i="9"/>
  <c r="H109" i="9"/>
  <c r="H108" i="9"/>
  <c r="H103" i="9"/>
  <c r="H99" i="9"/>
  <c r="I79" i="9"/>
  <c r="H79" i="9"/>
  <c r="I78" i="9"/>
  <c r="H78" i="9"/>
  <c r="I77" i="9"/>
  <c r="H76" i="9"/>
  <c r="H75" i="9"/>
  <c r="H72" i="9"/>
  <c r="I71" i="9"/>
  <c r="H71" i="9"/>
  <c r="I70" i="9"/>
  <c r="H70" i="9"/>
  <c r="I69" i="9"/>
  <c r="H69" i="9"/>
  <c r="I68" i="9"/>
  <c r="H68" i="9"/>
  <c r="I67" i="9"/>
  <c r="H67" i="9"/>
  <c r="I66" i="9"/>
  <c r="H66" i="9"/>
  <c r="H64" i="9"/>
  <c r="H34" i="9"/>
  <c r="H33" i="9"/>
  <c r="I31" i="9"/>
  <c r="H31" i="9"/>
  <c r="H29" i="9"/>
  <c r="H28" i="9"/>
  <c r="H27" i="9"/>
  <c r="I26" i="9"/>
  <c r="H26" i="9"/>
  <c r="H25" i="9"/>
  <c r="H24" i="9"/>
  <c r="H23" i="9"/>
  <c r="I22" i="9"/>
  <c r="H22" i="9"/>
  <c r="O11" i="9" s="1"/>
  <c r="I20" i="9"/>
  <c r="I19" i="9"/>
  <c r="H20" i="9"/>
  <c r="E20" i="8"/>
  <c r="D20" i="8"/>
  <c r="E27" i="1"/>
  <c r="D8" i="4"/>
  <c r="I61" i="9" l="1"/>
  <c r="I139" i="9" l="1"/>
  <c r="I140" i="9"/>
  <c r="I141" i="9"/>
  <c r="I142" i="9"/>
  <c r="H140" i="9"/>
  <c r="H141" i="9"/>
  <c r="H142" i="9"/>
  <c r="I138" i="9"/>
  <c r="I134" i="9"/>
  <c r="H134" i="9"/>
  <c r="I133" i="9"/>
  <c r="I131" i="9"/>
  <c r="I132" i="9"/>
  <c r="I130" i="9"/>
  <c r="I135" i="9" s="1"/>
  <c r="H131" i="9"/>
  <c r="I121" i="9"/>
  <c r="I120" i="9"/>
  <c r="H120" i="9"/>
  <c r="I113" i="9"/>
  <c r="M11" i="9" s="1"/>
  <c r="H61" i="9"/>
  <c r="I108" i="9"/>
  <c r="I104" i="9"/>
  <c r="M14" i="9"/>
  <c r="O14" i="9"/>
  <c r="H104" i="9"/>
  <c r="I103" i="9"/>
  <c r="I101" i="9"/>
  <c r="H101" i="9"/>
  <c r="I100" i="9"/>
  <c r="H100" i="9"/>
  <c r="I75" i="9"/>
  <c r="I76" i="9"/>
  <c r="H77" i="9"/>
  <c r="I72" i="9"/>
  <c r="I65" i="9"/>
  <c r="I64" i="9"/>
  <c r="H65" i="9"/>
  <c r="H37" i="9"/>
  <c r="H36" i="9"/>
  <c r="H30" i="9"/>
  <c r="I28" i="9"/>
  <c r="I27" i="9"/>
  <c r="I25" i="9"/>
  <c r="I24" i="9"/>
  <c r="I23" i="9"/>
  <c r="R13" i="9" l="1"/>
  <c r="H80" i="9"/>
  <c r="O10" i="9"/>
  <c r="R11" i="9"/>
  <c r="O19" i="9"/>
  <c r="R12" i="9"/>
  <c r="O12" i="9"/>
  <c r="O13" i="9"/>
  <c r="O20" i="9"/>
  <c r="O15" i="9"/>
  <c r="R15" i="9"/>
  <c r="H143" i="9"/>
  <c r="H135" i="9"/>
  <c r="I80" i="9"/>
  <c r="I143" i="9"/>
  <c r="H39" i="9"/>
  <c r="I127" i="9"/>
  <c r="H127" i="9"/>
  <c r="O21" i="9" l="1"/>
  <c r="O16" i="9"/>
  <c r="R16" i="9"/>
  <c r="I36" i="9" l="1"/>
  <c r="I33" i="9"/>
  <c r="I37" i="9"/>
  <c r="I29" i="9"/>
  <c r="I34" i="9"/>
  <c r="I30" i="9"/>
  <c r="P12" i="9" l="1"/>
  <c r="M12" i="9"/>
  <c r="M13" i="9"/>
  <c r="P13" i="9"/>
  <c r="M15" i="9"/>
  <c r="P15" i="9"/>
  <c r="M20" i="9"/>
  <c r="M19" i="9"/>
  <c r="M21" i="9" s="1"/>
  <c r="P11" i="9"/>
  <c r="M10" i="9"/>
  <c r="I39" i="9"/>
  <c r="M16" i="9" l="1"/>
  <c r="N19" i="9"/>
  <c r="P16" i="9"/>
  <c r="N12" i="9" l="1"/>
  <c r="N20" i="9"/>
  <c r="N21" i="9" s="1"/>
  <c r="N10" i="9"/>
  <c r="Q10" i="9"/>
  <c r="Q14" i="9"/>
  <c r="Q12" i="9"/>
  <c r="N11" i="9"/>
  <c r="N14" i="9"/>
  <c r="N13" i="9"/>
  <c r="Q11" i="9"/>
  <c r="Q13" i="9"/>
  <c r="Q15" i="9"/>
  <c r="N15" i="9"/>
  <c r="N16" i="9" l="1"/>
  <c r="Q1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tc={6939E6C0-C760-4F02-A66E-A567C6C375D9}</author>
    <author>tc={5DE48E60-3E19-4282-9D2F-79C0A2582264}</author>
    <author>tc={D7644960-7308-4CEA-A261-2C189EDBC25E}</author>
    <author>tc={B47A834C-FE98-4C72-BADF-2C55997C93EC}</author>
    <author>tc={ED57E605-8C3E-4C47-82A6-92B74378376D}</author>
    <author>tc={544F441F-A828-425B-984B-C0E6688DC8E6}</author>
    <author>tc={23A42A8C-49D6-4FDA-9DD3-EEF3CD4D1A04}</author>
    <author>tc={08D4294F-66A8-417B-8A7C-72E9414F51AF}</author>
  </authors>
  <commentList>
    <comment ref="D5" authorId="0" shapeId="0" xr:uid="{6939E6C0-C760-4F02-A66E-A567C6C375D9}">
      <text>
        <t>[Threaded comment]
Your version of Excel allows you to read this threaded comment; however, any edits to it will get removed if the file is opened in a newer version of Excel. Learn more: https://go.microsoft.com/fwlink/?linkid=870924
Comment:
    Usikker på om denne skal være likely not aligned eller no corresponding taxonomy activity. 5.2 inkluderer ombruk av materialer (minst 30%) i tillegg til en haug andre kriterier, men sier ingenting om massivtre.</t>
      </text>
    </comment>
    <comment ref="D6" authorId="1" shapeId="0" xr:uid="{5DE48E60-3E19-4282-9D2F-79C0A2582264}">
      <text>
        <t>[Threaded comment]
Your version of Excel allows you to read this threaded comment; however, any edits to it will get removed if the file is opened in a newer version of Excel. Learn more: https://go.microsoft.com/fwlink/?linkid=870924
Comment:
    Er denne formuleringen grei</t>
      </text>
    </comment>
    <comment ref="D7" authorId="2" shapeId="0" xr:uid="{D7644960-7308-4CEA-A261-2C189EDBC25E}">
      <text>
        <t>[Threaded comment]
Your version of Excel allows you to read this threaded comment; however, any edits to it will get removed if the file is opened in a newer version of Excel. Learn more: https://go.microsoft.com/fwlink/?linkid=870924
Comment:
    er 5.2 relevant kriterie her? Jeg satte det fordi det omhandler bl.a inngrep i naturen rundt (som er relevant hvis man feks skal grave opp bakken rundt for å installere fornybar energikilde). Kan også være no corresponding.</t>
      </text>
    </comment>
    <comment ref="H7" authorId="3" shapeId="0" xr:uid="{B47A834C-FE98-4C72-BADF-2C55997C93EC}">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 ref="D14" authorId="4" shapeId="0" xr:uid="{ED57E605-8C3E-4C47-82A6-92B74378376D}">
      <text>
        <t>[Threaded comment]
Your version of Excel allows you to read this threaded comment; however, any edits to it will get removed if the file is opened in a newer version of Excel. Learn more: https://go.microsoft.com/fwlink/?linkid=870924
Comment:
    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
      </text>
    </comment>
    <comment ref="D15" authorId="5" shapeId="0" xr:uid="{544F441F-A828-425B-984B-C0E6688DC8E6}">
      <text>
        <t>[Threaded comment]
Your version of Excel allows you to read this threaded comment; however, any edits to it will get removed if the file is opened in a newer version of Excel. Learn more: https://go.microsoft.com/fwlink/?linkid=870924
Comment:
    No corresponding Taxonomy activity, as the use of certification schemes is not included in the Taxonomy. Projects under this criterion will likely (?) meet the requirements for low-energy buildings? Eller noe i den stil.</t>
      </text>
    </comment>
    <comment ref="G15" authorId="6" shapeId="0" xr:uid="{23A42A8C-49D6-4FDA-9DD3-EEF3CD4D1A04}">
      <text>
        <t>[Threaded comment]
Your version of Excel allows you to read this threaded comment; however, any edits to it will get removed if the file is opened in a newer version of Excel. Learn more: https://go.microsoft.com/fwlink/?linkid=870924
Comment:
    Endre til n/a</t>
      </text>
    </comment>
    <comment ref="H16" authorId="7" shapeId="0" xr:uid="{08D4294F-66A8-417B-8A7C-72E9414F51AF}">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List>
</comments>
</file>

<file path=xl/sharedStrings.xml><?xml version="1.0" encoding="utf-8"?>
<sst xmlns="http://schemas.openxmlformats.org/spreadsheetml/2006/main" count="2420" uniqueCount="425">
  <si>
    <t>Subcategory</t>
  </si>
  <si>
    <t>Project type</t>
  </si>
  <si>
    <t>Aligned</t>
  </si>
  <si>
    <t>5.1.1 Separating wastewater and surface runoff</t>
  </si>
  <si>
    <t>No quantitative threshold, see description in Criteria Document</t>
  </si>
  <si>
    <t>n/a</t>
  </si>
  <si>
    <t>5.2.1 Heat recovery</t>
  </si>
  <si>
    <t>5.2.2 Energy recovery</t>
  </si>
  <si>
    <t>Likely not aligned</t>
  </si>
  <si>
    <t>Recovery rate of at least 30%</t>
  </si>
  <si>
    <t>Only zero emission or fossil-free machinery or vehicles should be used</t>
  </si>
  <si>
    <t>5.4.2 No-dig projects</t>
  </si>
  <si>
    <t>Other</t>
  </si>
  <si>
    <t>4.2.2 More efficient waste collection</t>
  </si>
  <si>
    <t xml:space="preserve">Reduces transportation </t>
  </si>
  <si>
    <t>6.1.1 Measures against pollution on land</t>
  </si>
  <si>
    <t>6.1.2 Measures against water pollution (ports, seas, rivers, watercourses etc.)</t>
  </si>
  <si>
    <t>Improvement of water quality status classification from ‘good’ to ‘very good’. Other measures that help improve water quality or strengthen biological diversity where the status classification is not relevant will also be considered.</t>
  </si>
  <si>
    <t>6.2.1 Sustainable area development</t>
  </si>
  <si>
    <t>7.1.1 Surface runoff management</t>
  </si>
  <si>
    <t>7.2.1 Protection against natural disasters</t>
  </si>
  <si>
    <t>7.2.2 Infrastructure relocation</t>
  </si>
  <si>
    <t>7.3.1 Warning systems and emergency preparedness</t>
  </si>
  <si>
    <t>1.1.1 Individual energy efficiency measures</t>
  </si>
  <si>
    <t>1.1.2 Major renovation projects</t>
  </si>
  <si>
    <t>1.1.3 Renovation of existing building stock in conjunction combined with a new extension building</t>
  </si>
  <si>
    <t>1.1.4 Adapting existing buildings to climate change</t>
  </si>
  <si>
    <t>1.1.5 Renewable energy in buildings</t>
  </si>
  <si>
    <t>1.1.6 Energy storage in buildings</t>
  </si>
  <si>
    <t>1.2.1 New low-energy buildings</t>
  </si>
  <si>
    <t>1.2.2 New buildings with climate-friendly materials</t>
  </si>
  <si>
    <t>3.1.1 Bicycles</t>
  </si>
  <si>
    <t>3.1.2 Facilitating walking and cycling</t>
  </si>
  <si>
    <t>3.2.1 Zero-emission vehicles</t>
  </si>
  <si>
    <t>Must run on electricity, biogas or green hydrogen. If biogas: contractual requirement that fossil fuels will not be used.</t>
  </si>
  <si>
    <t>3.2.2 Equipment for rail-based public transport</t>
  </si>
  <si>
    <t>3.3.1 Zero-emission maritime transport</t>
  </si>
  <si>
    <t>Should run on electricity, biogas, green hydrogen or ammonia as fuel. Hybrid solutions will be considered.</t>
  </si>
  <si>
    <t>3.4.1 Zero-emission heavy machinery</t>
  </si>
  <si>
    <t>3.5.1 Charging points for vehicles</t>
  </si>
  <si>
    <t xml:space="preserve">No quantitative threshold for normal chargers. High-speed chargers should meet minimum technical requirements. See description in Criteria Document. </t>
  </si>
  <si>
    <t>3.5.2 Filling stations for green hydrogen and biogas</t>
  </si>
  <si>
    <t xml:space="preserve">Should meet minimum technical requirements. See description in Criteria Document. </t>
  </si>
  <si>
    <t>3.5.3 Operating equipment for public transport</t>
  </si>
  <si>
    <t>3.5.4 Trackway and other infrastructure</t>
  </si>
  <si>
    <t>3.5.6 Other port infrastructure</t>
  </si>
  <si>
    <t>Zero-emission port infrastructure that only uses electricity or green hydrogen.</t>
  </si>
  <si>
    <t>3.5.7 Infrastructure for zero-emission heavy machinery</t>
  </si>
  <si>
    <t>2.1.1 Renewable energy production</t>
  </si>
  <si>
    <t>2.2.1 Energy storage in connection with production plants</t>
  </si>
  <si>
    <t>2.3.1 Network capacity</t>
  </si>
  <si>
    <t>2.3.2 District heating/cooling</t>
  </si>
  <si>
    <t>1.1.7 Use of DFØ (The Norwegian Agency for Public and Financial Management)'s Guidelines for sustainable procurement of building renovation</t>
  </si>
  <si>
    <t xml:space="preserve">Procurement is based on DFØ's guidelines with a minimum requirement of 'advanced' or 'spearhead' level. </t>
  </si>
  <si>
    <t>Number of projects</t>
  </si>
  <si>
    <r>
      <rPr>
        <b/>
        <sz val="11"/>
        <color theme="1"/>
        <rFont val="IBM Plex Sans"/>
        <family val="2"/>
      </rPr>
      <t xml:space="preserve">Could not be assessed </t>
    </r>
    <r>
      <rPr>
        <sz val="11"/>
        <color theme="1"/>
        <rFont val="IBM Plex Sans"/>
        <family val="2"/>
      </rPr>
      <t>due to different thresholds and metrics</t>
    </r>
  </si>
  <si>
    <t>a) Plant for biogas production</t>
  </si>
  <si>
    <t>KBN detailed criteria, metrics &amp; thresholds</t>
  </si>
  <si>
    <t>b) Geo-thermal
energy production systems (geothermal wells)</t>
  </si>
  <si>
    <t>c) Solar energy</t>
  </si>
  <si>
    <t>d) Bio-based heating</t>
  </si>
  <si>
    <t>e) Other renewable energy production</t>
  </si>
  <si>
    <t>1.1 Measures for existing building stock</t>
  </si>
  <si>
    <t>1.2 New buildings</t>
  </si>
  <si>
    <t>2.1 Renewable energy production</t>
  </si>
  <si>
    <t>2.2 Energy storage</t>
  </si>
  <si>
    <t>2.3 Energy infrastructure</t>
  </si>
  <si>
    <t>1.3 Other</t>
  </si>
  <si>
    <t>2.4 Other</t>
  </si>
  <si>
    <t xml:space="preserve">3.1 Cycling and walking </t>
  </si>
  <si>
    <t>3.2 Land transport</t>
  </si>
  <si>
    <t>3.3 Maritime transport</t>
  </si>
  <si>
    <t>3.4 Heavy machinery</t>
  </si>
  <si>
    <t>3.4.2 Use of DFØ (The Norwegian Agency for Public and Financial Management)'s Guidelines for sustainable procurement of heavy machinery</t>
  </si>
  <si>
    <t>3.5.5 Shore-side power supplies and charging</t>
  </si>
  <si>
    <t>3.5 Infrastructure</t>
  </si>
  <si>
    <t>5.2 Small scale energy production measures</t>
  </si>
  <si>
    <t>5.3 Climate-friendly processing facilities</t>
  </si>
  <si>
    <t>5.3.1 Measures at existing water facilities</t>
  </si>
  <si>
    <t>5.3.2 Measures at existing wastewater facilities</t>
  </si>
  <si>
    <t>5.3.3 Phosphorous recovery</t>
  </si>
  <si>
    <t>5.4 Climate-friendly construction projects</t>
  </si>
  <si>
    <t>5.5 Other</t>
  </si>
  <si>
    <t xml:space="preserve">4.1 Waste prevention and reuse </t>
  </si>
  <si>
    <t>4.2 
Waste collection, processing and treatment</t>
  </si>
  <si>
    <t>5.3.4 Sludge treatment for biogas production (wastewater)</t>
  </si>
  <si>
    <t>4.2.5 Sludge treatment for biogas production (bio-waste)</t>
  </si>
  <si>
    <t>4.3 Other</t>
  </si>
  <si>
    <t>6.1 Anti-pollution measures</t>
  </si>
  <si>
    <t>6.2 Area development and land usage</t>
  </si>
  <si>
    <t>6.3 Other</t>
  </si>
  <si>
    <t>7.1 Surface runoff management</t>
  </si>
  <si>
    <t>7.2 Climate change adaptation</t>
  </si>
  <si>
    <t>7.3 Emergency preparedness</t>
  </si>
  <si>
    <t>7.4 Other</t>
  </si>
  <si>
    <t>3.6 Other</t>
  </si>
  <si>
    <t>Production plant or distribution network for district heating or cooling. The plant must use renewable energy sources for both base and peak loads. Use of electricity to meet peak loads is acceptable. Energy from waste incineration or surplus heat/cold generated by other processes can also be used. The use of mineral-based
emergency fuels can only be approved for clearly defined emergency situations.</t>
  </si>
  <si>
    <t xml:space="preserve">Projects assessed individually </t>
  </si>
  <si>
    <t xml:space="preserve">Could not be assessed </t>
  </si>
  <si>
    <t xml:space="preserve">d) On-site renewable energy production </t>
  </si>
  <si>
    <t>c) Certification schemes</t>
  </si>
  <si>
    <t>b) Climate friendly materials</t>
  </si>
  <si>
    <t>a) Energy efficiency increased by 30%</t>
  </si>
  <si>
    <t>a) Increase in energy efficiency of at least 20%</t>
  </si>
  <si>
    <t>5.4.1 Fossil-fuel-free or zero-emission excavation works/ construction sites</t>
  </si>
  <si>
    <t>c) Reduces the use of chemicals or the negative impact on the local environment</t>
  </si>
  <si>
    <t>b) Climate change adaptation of existing facilities</t>
  </si>
  <si>
    <t>c) Reduces the use of chemicals or reduces local pollution</t>
  </si>
  <si>
    <t>2 Renewable energy</t>
  </si>
  <si>
    <t>3 Transportation</t>
  </si>
  <si>
    <r>
      <rPr>
        <b/>
        <sz val="11"/>
        <color theme="1"/>
        <rFont val="IBM Plex Sans"/>
        <family val="2"/>
      </rPr>
      <t xml:space="preserve">Could not be assessed </t>
    </r>
    <r>
      <rPr>
        <sz val="11"/>
        <color theme="1"/>
        <rFont val="IBM Plex Sans"/>
        <family val="2"/>
      </rPr>
      <t>due to different thresholds and metrics. Such extensive analysis is normally not required for smaller public investments in Norway.</t>
    </r>
  </si>
  <si>
    <t>a) Increase in energy efficiency of at least 20% compared to pre-situation or a likely alternative solution</t>
  </si>
  <si>
    <t>6 Land use and area projects</t>
  </si>
  <si>
    <t>7 Climate change adaptation</t>
  </si>
  <si>
    <t>b) Facility constructed as a response to a climate change adaptation need</t>
  </si>
  <si>
    <t>5.1 Surface runoff management financed by water charges</t>
  </si>
  <si>
    <t>Outstanding volume of green loans (in 1000 NOK)</t>
  </si>
  <si>
    <t>a) Electric energy storage, i.a. in batteries</t>
  </si>
  <si>
    <t xml:space="preserve">b) Thermal energy storage </t>
  </si>
  <si>
    <t xml:space="preserve">c) Energy storage in hydrogen </t>
  </si>
  <si>
    <t>2.2.1 Energy storage in connection with production plants;</t>
  </si>
  <si>
    <t>5.3.6 New energy efficient waste water treatment facilities</t>
  </si>
  <si>
    <t>5.3.5 New energy efficient water processing facilities</t>
  </si>
  <si>
    <t>1 Buildings</t>
  </si>
  <si>
    <t>Subcategory (KBN Criteria Document)</t>
  </si>
  <si>
    <t>Project type (KBN Criteria Document)</t>
  </si>
  <si>
    <t>Total volume outstanding (in 1000 NOK)</t>
  </si>
  <si>
    <t>2 Renewable Energy</t>
  </si>
  <si>
    <t>5 Water and Wastewater Management</t>
  </si>
  <si>
    <t>6 Land Use and Area Development Projects</t>
  </si>
  <si>
    <t>7 Climate Change Adaptation</t>
  </si>
  <si>
    <t>4 Waste and Circular Economy</t>
  </si>
  <si>
    <t>5 Water and wastewater management</t>
  </si>
  <si>
    <t>Preliminary alignment assessment 2020</t>
  </si>
  <si>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4. The asset contains at least 30% (by weight) of recycled content, re-used content, remanufactured content and/or by-products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</si>
  <si>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r>
      <rPr>
        <b/>
        <sz val="11"/>
        <color theme="1"/>
        <rFont val="IBM Plex Sans"/>
        <family val="2"/>
      </rPr>
      <t xml:space="preserve">
5.2 Construction of new buildings and major renovations of buildings for protection and restoration of biodiversity and ecosystems</t>
    </r>
    <r>
      <rPr>
        <sz val="11"/>
        <color theme="1"/>
        <rFont val="IBM Plex Sans"/>
        <family val="2"/>
      </rPr>
      <t xml:space="preserve">
A substantial contribution to biodiversity is considered to have been made when both criteria A and B are met:
A)
A biodiversity strategy or biodiversity management plan for the site has been produced by a suitably qualified ecologist that respects the mitigation hierarchy and addresses, as a
minimum:
1. Measures taken to protect any species found on the site that are classified by the European and IUCN Red Lists400 as Vulnerable, Endangered or Critically Endangered, including, where appropriate; scheme redesign, relocation of works, changes to work
methods or timing, monitoring of species and habitat during and after works and any other measures deemed necessary by the suitably qualified ecologist.
2. An ex-ante assessment of the proposed design measures confirming that these will deliver biodiversity net gain, including a gain in number of native species. The implementation must also be confirmed by an ex-post assessment of the site.
3. Measures to mitigate impacts during the construction phase including phasing or timing of construction works to avoid destruction of active nests or disruption of breeding activities of native species and the attenuation of noise and vibration.
4. A plan for ongoing maintenance of green and biodiversity infrastructure included in the development.
5. Consideration for how the development contributes to the aims and objectives of relevant local, national, regional and international strategies for biodiversity and green infrastructure, including connecting the site to urban green infrastructure networks or
corridors, where these exist.
And all green infrastructure features have been designed and installed in line with appropriate best practice guidance (examples are listed in footnotes 429 and 431 below).
B)
- At least 60% of the external horizontal surface area (excluding surface area that is required for renewable energy sources in order to comply with mandatory local requirements), is
dedicated to natural habitat or biotopes (eg green roofs).
-At least 80% of all exposed horizonal surfaces on the site (including roofs) are permeable to water (including open water surfaces).
-Provision has been made of additional biodiversity infrastructure such as artificial, buildingintegrated nesting boxes for bats and birds and free-standing or building-integrated insect habitats (‘insect hotels’). As a minimum, one such feature must be provided per residential unit or per 100m2 of site for non-residential development.
Compliance may also be demonstrated through the application of a locally applicable Green Space Factor (GSF) method and the appropriate locally defined thresholds for the type of
development, provided these are not lower in overall ambition than the above thresholds.
Where not already included in the local Green Space Factor (GSF) method, provision must also be made of additional biodiversity infrastructure such as artificial, building-integrated or
free-standing nesting boxes for bats and birds and insect habitats (‘insect hotels’). As a minimum, one such feature must be provided per residential unit or per 100m2 of site for non-residential development.</t>
    </r>
  </si>
  <si>
    <t>1.2.3 Eco-certified building</t>
  </si>
  <si>
    <t>1.2.4 Buildings with locally produced energy</t>
  </si>
  <si>
    <t>1.2.6 Use of DFØ (The Norwegian Agency for Public and Financial Management)'s Greenhouse gas calculator for new buildings: Materials</t>
  </si>
  <si>
    <r>
      <t xml:space="preserve">Aligned </t>
    </r>
    <r>
      <rPr>
        <sz val="11"/>
        <color theme="1"/>
        <rFont val="IBM Plex Sans"/>
        <family val="2"/>
      </rPr>
      <t>with Environmental objective 1) Climate change mitigation</t>
    </r>
  </si>
  <si>
    <r>
      <rPr>
        <b/>
        <sz val="11"/>
        <color theme="1"/>
        <rFont val="IBM Plex Sans"/>
        <family val="2"/>
      </rPr>
      <t>7.2 Renovation of existing buildings</t>
    </r>
    <r>
      <rPr>
        <sz val="11"/>
        <color theme="1"/>
        <rFont val="IBM Plex Sans"/>
        <family val="2"/>
      </rPr>
      <t xml:space="preserve">
The building renovation complies with the applicable requirements for major renovations. Alternatively, it leads to a reduction of primary energy demand (PED) of at least 30 %.</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</si>
  <si>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EPBD is not legally implemented in Norway. National minimum standards for building components in Norway are normally stringent. </t>
    </r>
  </si>
  <si>
    <r>
      <rPr>
        <b/>
        <sz val="11"/>
        <color theme="1"/>
        <rFont val="IBM Plex Sans"/>
        <family val="2"/>
      </rPr>
      <t xml:space="preserve">Likely aligned </t>
    </r>
    <r>
      <rPr>
        <sz val="11"/>
        <color theme="1"/>
        <rFont val="IBM Plex Sans"/>
        <family val="2"/>
      </rPr>
      <t>with Environmental objective 1) Climate change mitigation, with the reservation that PED is not normally calculated in Norway. Threshold of 30% reduction is otherwise aligned.</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</si>
  <si>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</si>
  <si>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t>2) Climate change adaptation</t>
  </si>
  <si>
    <t>3) The sustainable use and protection of water and marine resources</t>
  </si>
  <si>
    <t>4) The transition to a circular economy</t>
  </si>
  <si>
    <t>5) Pollution prevention and control</t>
  </si>
  <si>
    <t>6) The protection and restoration of biodiversity and ecosystems</t>
  </si>
  <si>
    <t>1) Climate change mitigation</t>
  </si>
  <si>
    <r>
      <t xml:space="preserve">
</t>
    </r>
    <r>
      <rPr>
        <b/>
        <sz val="11"/>
        <color theme="1"/>
        <rFont val="IBM Plex Sans"/>
        <family val="2"/>
      </rPr>
      <t>7.3 Installation, maintenance and repair of energy efficiency equipment</t>
    </r>
    <r>
      <rPr>
        <sz val="11"/>
        <color theme="1"/>
        <rFont val="IBM Plex Sans"/>
        <family val="2"/>
      </rPr>
      <t xml:space="preserve">
The activity consists in of the following, provided that measures comply with mimimum requirements set for individual components and systems in the applicable national measures implementing the EPBD (Directive 2010/31/EU), and, where applicable, are rated in the highest two populated classes of energy efficiency in accordance with Regulation (EU) 2017/1369 and delegated acts adopted under that Regulation: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energy efficient light sources;
(e) installation, replacement, maintenance of repair of heating, ventilation and air-conditioning (HVAC) and water heating systems, including equipment related to district heating services, with highly efficient technologies;
(f)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r>
  </si>
  <si>
    <r>
      <t xml:space="preserve">
</t>
    </r>
    <r>
      <rPr>
        <b/>
        <sz val="11"/>
        <color theme="1"/>
        <rFont val="IBM Plex Sans"/>
        <family val="2"/>
      </rPr>
      <t>7.1 Construction of new buildings</t>
    </r>
    <r>
      <rPr>
        <sz val="11"/>
        <color theme="1"/>
        <rFont val="IBM Plex Sans"/>
        <family val="2"/>
      </rPr>
      <t xml:space="preserve">
Constructions of new buildings for which:
1. The Primary Energy Demand (PED), defining the energy performance of the building resulting from the construction, is at least 10 %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
3. For buildings larger than 5000 m2, the life cycle Global Warming Potential (GWP) of the building resulting from the construction has been calculated for each stage in the life cycle and is disclosed to investors and clients on demand.</t>
    </r>
  </si>
  <si>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t>
    </r>
    <r>
      <rPr>
        <b/>
        <sz val="11"/>
        <color theme="1"/>
        <rFont val="IBM Plex Sans"/>
        <family val="2"/>
      </rPr>
      <t>4. The asset contains at least 30% (by weight) of recycled content, re-used content, remanufactured content and/or by-products</t>
    </r>
    <r>
      <rPr>
        <sz val="11"/>
        <color theme="1"/>
        <rFont val="IBM Plex Sans"/>
        <family val="2"/>
      </rPr>
      <t xml:space="preserve">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</si>
  <si>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t>a) Expected energy demand reduced by 30% compared to pre-situation</t>
  </si>
  <si>
    <t>b) Extensive use of climate friendly materials</t>
  </si>
  <si>
    <t>d) On-site renewable energy production covers minimum 70 % of energy demand post-renovation</t>
  </si>
  <si>
    <t>Each building part (existing and new) should comply with the criteria for their respective categories.</t>
  </si>
  <si>
    <t>Energy demand min. 20% below requirement in the national building code</t>
  </si>
  <si>
    <t>Extensive use of climate-friendly materials (see Criteria Document for definitions)</t>
  </si>
  <si>
    <t>BREEAM Excellent or Outstanding, or the Nordic Swan Ecolabel</t>
  </si>
  <si>
    <t>On-site renewable energy production covers minimum 70 % of energy demand (includes energy-plus buildings)</t>
  </si>
  <si>
    <t>1.2.5 Use of DFØ (The Norwegian Agency for Public and Financial Management)'s Criteria Wizard for Sustainable Public Procurement: Energy</t>
  </si>
  <si>
    <t>1.1.7 Use of DFØ (The Norwegian Agency for Public and Financial Management)'s Criteria Wizard for Sustainable Public Procurement of building renovation</t>
  </si>
  <si>
    <t xml:space="preserve">Approved level for the GHG calculation of the entire building is 'advanced' or
'spearhead' level. </t>
  </si>
  <si>
    <t>Likely not aligned?</t>
  </si>
  <si>
    <r>
      <t xml:space="preserve">Likely not aligned. </t>
    </r>
    <r>
      <rPr>
        <sz val="11"/>
        <color theme="1"/>
        <rFont val="IBM Plex Sans"/>
        <family val="2"/>
      </rPr>
      <t xml:space="preserve">The excessive documentation required to qualify under this criterion is not obtainable from small-scale public sector remediation activities in Norway. </t>
    </r>
  </si>
  <si>
    <r>
      <t>Projects qualified under the "other" criterion will be assessed against the</t>
    </r>
    <r>
      <rPr>
        <b/>
        <sz val="11"/>
        <color theme="1"/>
        <rFont val="IBM Plex Sans"/>
        <family val="2"/>
      </rPr>
      <t xml:space="preserve"> t</t>
    </r>
    <r>
      <rPr>
        <sz val="11"/>
        <color theme="1"/>
        <rFont val="IBM Plex Sans"/>
        <family val="2"/>
      </rPr>
      <t xml:space="preserve">axonomy on an individual basis. </t>
    </r>
  </si>
  <si>
    <r>
      <t>Projects qualified under this criterion will be assessed individually against the</t>
    </r>
    <r>
      <rPr>
        <b/>
        <sz val="11"/>
        <color theme="1"/>
        <rFont val="IBM Plex Sans"/>
        <family val="2"/>
      </rPr>
      <t xml:space="preserve"> t</t>
    </r>
    <r>
      <rPr>
        <sz val="11"/>
        <color theme="1"/>
        <rFont val="IBM Plex Sans"/>
        <family val="2"/>
      </rPr>
      <t>axonomy.</t>
    </r>
  </si>
  <si>
    <r>
      <rPr>
        <b/>
        <sz val="11"/>
        <color theme="1"/>
        <rFont val="IBM Plex Sans"/>
        <family val="2"/>
      </rPr>
      <t xml:space="preserve">No corresponding taxonomy activity, </t>
    </r>
    <r>
      <rPr>
        <sz val="11"/>
        <color theme="1"/>
        <rFont val="IBM Plex Sans"/>
        <family val="2"/>
      </rPr>
      <t xml:space="preserve">as the use of certification schemes is not included in the taxonomy. Projects under this criterion will likely (?) meet the requirements for low-energy buildings? </t>
    </r>
  </si>
  <si>
    <r>
      <t>Projects qualified under this criterion will be assessed individually against the</t>
    </r>
    <r>
      <rPr>
        <b/>
        <sz val="11"/>
        <color theme="1"/>
        <rFont val="IBM Plex Sans"/>
        <family val="2"/>
      </rPr>
      <t xml:space="preserve"> t</t>
    </r>
    <r>
      <rPr>
        <sz val="11"/>
        <color theme="1"/>
        <rFont val="IBM Plex Sans"/>
        <family val="2"/>
      </rPr>
      <t>axonomy, based on the criterion each building part meets.</t>
    </r>
  </si>
  <si>
    <r>
      <rPr>
        <b/>
        <sz val="11"/>
        <color theme="1"/>
        <rFont val="IBM Plex Sans"/>
        <family val="2"/>
      </rPr>
      <t>No corresponding taxonomy activity</t>
    </r>
    <r>
      <rPr>
        <sz val="11"/>
        <color theme="1"/>
        <rFont val="IBM Plex Sans"/>
        <family val="2"/>
      </rPr>
      <t xml:space="preserve"> </t>
    </r>
  </si>
  <si>
    <r>
      <rPr>
        <b/>
        <sz val="11"/>
        <color theme="1"/>
        <rFont val="IBM Plex Sans"/>
        <family val="2"/>
      </rPr>
      <t>Likely not aligned</t>
    </r>
    <r>
      <rPr>
        <sz val="11"/>
        <color theme="1"/>
        <rFont val="IBM Plex Sans"/>
        <family val="2"/>
      </rPr>
      <t xml:space="preserve"> on project type level, as the use of certification schemes is not included in the taxonomy. Projects under this criterion will be assessed individually against KBN Criteria 1.2.1 New low-energy buildings.</t>
    </r>
  </si>
  <si>
    <r>
      <rPr>
        <b/>
        <sz val="11"/>
        <color theme="1"/>
        <rFont val="IBM Plex Sans"/>
        <family val="2"/>
      </rPr>
      <t>Likely not aligned</t>
    </r>
    <r>
      <rPr>
        <sz val="11"/>
        <color theme="1"/>
        <rFont val="IBM Plex Sans"/>
        <family val="2"/>
      </rPr>
      <t>, as the excessive documentation required to qualify under this criterion is not a requirement from KBN.</t>
    </r>
  </si>
  <si>
    <t>c) Renovation leading to minimum BREEAM Excellent or Nordic Swan Ecolabel certification</t>
  </si>
  <si>
    <r>
      <rPr>
        <b/>
        <sz val="11"/>
        <color theme="1"/>
        <rFont val="IBM Plex Sans"/>
        <family val="2"/>
      </rPr>
      <t xml:space="preserve">7.2. Renovation of existing buildings
</t>
    </r>
    <r>
      <rPr>
        <sz val="11"/>
        <color theme="1"/>
        <rFont val="IBM Plex Sans"/>
        <family val="2"/>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scenarios(583)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reports(584), scientific peer-reviewed publications and open source(585) or paying models.
4. The adaptation solutions implemented:
do not adversely affect the adaptation efforts or the level of resilience to physical climate risks of other people, of nature, of cultural heritage, of assets and of other economic activities;
favour nature-based solutions(586) or rely on blue or green infrastructure(587)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</si>
  <si>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rPr>
        <b/>
        <sz val="11"/>
        <color theme="1"/>
        <rFont val="IBM Plex Sans"/>
        <family val="2"/>
      </rPr>
      <t xml:space="preserve">7.1. Construction of new buildings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scenarios(566)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reports(567), scientific peer-reviewed publications and open source(568) or paying models.
4. The adaptation solutions implemented:
do not adversely affect the adaptation efforts or the level of resilience to physical climate risks of other people, of nature, of cultural heritage, of assets and of other economic activities;
favour nature-based solutions(569) or rely on blue or green infrastructure(570)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r>
      <rPr>
        <b/>
        <sz val="11"/>
        <color theme="1"/>
        <rFont val="IBM Plex Sans"/>
        <family val="2"/>
      </rPr>
      <t>.</t>
    </r>
  </si>
  <si>
    <r>
      <rPr>
        <b/>
        <sz val="11"/>
        <color theme="1"/>
        <rFont val="Calibri"/>
        <family val="2"/>
        <scheme val="minor"/>
      </rPr>
      <t xml:space="preserve">7.6. Installation, maintenance and repair of renewable energy technologies
</t>
    </r>
    <r>
      <rPr>
        <sz val="11"/>
        <color theme="1"/>
        <rFont val="Calibri"/>
        <family val="2"/>
        <scheme val="minor"/>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scenarios(607)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 scientific peer-reviewed publications and open source(609) or paying models.
4. The adaptation solutions implemented:
do not adversely affect the adaptation efforts or the level of resilience to physical climate risks of other people, of nature, of cultural heritage, of assets and of other economic activities;
favour nature-based solutions(610) or rely on blue or green infrastructure(611)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</si>
  <si>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
(f) installation, maintenance and repair of thermal or electric energy storage units and the ancillary technical equipment;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</si>
  <si>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r>
  </si>
  <si>
    <r>
      <rPr>
        <b/>
        <sz val="11"/>
        <color theme="1"/>
        <rFont val="IBM Plex Sans"/>
        <family val="2"/>
      </rPr>
      <t xml:space="preserve">7.3. Installation, maintenance and repair of energy efficiency equipment 
or 
7.5. Installation, maintenance and repair of instruments and devices for measuring, regulation and controlling
energy performance of buildings
</t>
    </r>
    <r>
      <rPr>
        <sz val="11"/>
        <color theme="1"/>
        <rFont val="IBM Plex Sans"/>
        <family val="2"/>
      </rPr>
      <t>(TSC are identical for both 7.3 and 7.5)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 scientific peer-reviewed publications and open source(594) or paying models.
4. The adaptation solutions implemented:
do not adversely affect the adaptation efforts or the level of resilience to physical climate risks of other people, of nature, of cultural heritage, of assets and of other economic activities;
favour nature-based solutions(595) or rely on blue or green infrastructure(596)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</si>
  <si>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Corresponding taxonomy activity and Environmental Objective (EO)</t>
  </si>
  <si>
    <r>
      <t>Likely not aligned.</t>
    </r>
    <r>
      <rPr>
        <sz val="11"/>
        <color theme="1"/>
        <rFont val="IBM Plex Sans"/>
        <family val="2"/>
      </rPr>
      <t xml:space="preserve"> The excessive documentation required to qualify under this criterion is not obtainable from small-scale public sector remediation activities in Norway. </t>
    </r>
  </si>
  <si>
    <t xml:space="preserve">We have sufficient information to conclude that our criteria deviate from the taxonomy’s technical screening criteria. </t>
  </si>
  <si>
    <t xml:space="preserve">Projects qualified under the KBN 2016 Criteria document </t>
  </si>
  <si>
    <t>Sum</t>
  </si>
  <si>
    <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</si>
  <si>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t>KBN Green Project Portfolio: Self-assessment of taxonomy alignment</t>
  </si>
  <si>
    <t>Taxonomy eligibility</t>
  </si>
  <si>
    <t>Substantial contribution (best match)</t>
  </si>
  <si>
    <t>DNSH 1) Climate Change Mitigation</t>
  </si>
  <si>
    <t>DNSH 2) Climate Change Adaptation</t>
  </si>
  <si>
    <t>DNSH 3) The sustainable use and protection of water and marine resources</t>
  </si>
  <si>
    <t>DNSH 4) The transition to a circular economy</t>
  </si>
  <si>
    <t>DNSH 5) Pollution prevention and control</t>
  </si>
  <si>
    <t>DNSH 6) The protection and restoration of biodiversity and ecosystems</t>
  </si>
  <si>
    <t xml:space="preserve">Eligible </t>
  </si>
  <si>
    <t>Assessment of Substantial Contribution alignment</t>
  </si>
  <si>
    <t xml:space="preserve">Aligned </t>
  </si>
  <si>
    <t xml:space="preserve">n/a </t>
  </si>
  <si>
    <t>Corresponding taxonomy activity (best match)</t>
  </si>
  <si>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Norwgian local government sector </t>
    </r>
  </si>
  <si>
    <t xml:space="preserve">Likely not aligned </t>
  </si>
  <si>
    <r>
      <t xml:space="preserve">Could not be assessed </t>
    </r>
    <r>
      <rPr>
        <sz val="11"/>
        <color theme="1"/>
        <rFont val="IBM Plex Sans"/>
        <family val="2"/>
      </rPr>
      <t xml:space="preserve">as there is not enough data to perform an analysis  </t>
    </r>
  </si>
  <si>
    <t>Not eligible</t>
  </si>
  <si>
    <r>
      <rPr>
        <b/>
        <sz val="11"/>
        <color theme="1"/>
        <rFont val="IBM Plex Sans"/>
        <family val="2"/>
      </rPr>
      <t xml:space="preserve">Must be assessed individually. </t>
    </r>
    <r>
      <rPr>
        <sz val="11"/>
        <color theme="1"/>
        <rFont val="IBM Plex Sans"/>
        <family val="2"/>
      </rPr>
      <t xml:space="preserve">Projects qualified under the "other" criterion must be assessed against the taxonomy on an individual basis. </t>
    </r>
  </si>
  <si>
    <t>Eligible</t>
  </si>
  <si>
    <r>
      <rPr>
        <b/>
        <sz val="11"/>
        <color theme="1"/>
        <rFont val="IBM Plex Sans"/>
        <family val="2"/>
      </rPr>
      <t>Likely not aligned</t>
    </r>
    <r>
      <rPr>
        <sz val="11"/>
        <color theme="1"/>
        <rFont val="IBM Plex Sans"/>
        <family val="2"/>
      </rPr>
      <t xml:space="preserve">, as EIA screenings are not standard for this type of activity in the Norwegian local government sector </t>
    </r>
  </si>
  <si>
    <r>
      <rPr>
        <b/>
        <sz val="11"/>
        <color theme="1"/>
        <rFont val="IBM Plex Sans"/>
        <family val="2"/>
      </rPr>
      <t>Could not be assessed.</t>
    </r>
    <r>
      <rPr>
        <sz val="11"/>
        <color theme="1"/>
        <rFont val="IBM Plex Sans"/>
        <family val="2"/>
      </rPr>
      <t xml:space="preserve"> KBN does currently not collect information on the specific pumps and equipment used. </t>
    </r>
  </si>
  <si>
    <r>
      <rPr>
        <b/>
        <sz val="11"/>
        <color theme="1"/>
        <rFont val="IBM Plex Sans"/>
        <family val="2"/>
      </rPr>
      <t>Likely not aligned</t>
    </r>
    <r>
      <rPr>
        <sz val="11"/>
        <color theme="1"/>
        <rFont val="IBM Plex Sans"/>
        <family val="2"/>
      </rPr>
      <t xml:space="preserve">, as such extensive water risk assessments are not standard for this type of activity in the Norwegian local government sector </t>
    </r>
  </si>
  <si>
    <r>
      <rPr>
        <b/>
        <sz val="11"/>
        <color theme="1"/>
        <rFont val="IBM Plex Sans"/>
        <family val="2"/>
      </rPr>
      <t>Aligned</t>
    </r>
    <r>
      <rPr>
        <sz val="11"/>
        <color theme="1"/>
        <rFont val="IBM Plex Sans"/>
        <family val="2"/>
      </rPr>
      <t xml:space="preserve">  with metric (a), with the reservation that processing plants are currently assessed individually - results are currently not measured front-to-end.</t>
    </r>
  </si>
  <si>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Norwegian local government sector </t>
    </r>
  </si>
  <si>
    <t>Partly aligned</t>
  </si>
  <si>
    <r>
      <t xml:space="preserve">Aligned, </t>
    </r>
    <r>
      <rPr>
        <sz val="11"/>
        <color theme="1"/>
        <rFont val="IBM Plex Sans"/>
        <family val="2"/>
      </rPr>
      <t>as provisions related to the degree of reusability, recyclability and recoverability of motor vehicles are incorporated into Norwegian legislation</t>
    </r>
  </si>
  <si>
    <r>
      <t xml:space="preserve">Aligned, </t>
    </r>
    <r>
      <rPr>
        <sz val="11"/>
        <color theme="1"/>
        <rFont val="IBM Plex Sans"/>
        <family val="2"/>
      </rPr>
      <t>as provisions referred to are incorporated or soon to be incorporated into Norwegian legislation</t>
    </r>
  </si>
  <si>
    <r>
      <t xml:space="preserve">Aligned, </t>
    </r>
    <r>
      <rPr>
        <sz val="11"/>
        <color theme="1"/>
        <rFont val="IBM Plex Sans"/>
        <family val="2"/>
      </rPr>
      <t>as provisions referred to are incorporated  into Norwegian legislation</t>
    </r>
  </si>
  <si>
    <r>
      <t xml:space="preserve">Could not be assessed </t>
    </r>
    <r>
      <rPr>
        <sz val="11"/>
        <color theme="1"/>
        <rFont val="IBM Plex Sans"/>
        <family val="2"/>
      </rPr>
      <t xml:space="preserve">as there is not enough data/information to perform an analysis  </t>
    </r>
  </si>
  <si>
    <t>Assessment of total SC + DNSH alignment</t>
  </si>
  <si>
    <r>
      <rPr>
        <b/>
        <sz val="11"/>
        <color theme="1"/>
        <rFont val="IBM Plex Sans"/>
        <family val="2"/>
      </rPr>
      <t>Aligned</t>
    </r>
    <r>
      <rPr>
        <sz val="11"/>
        <color theme="1"/>
        <rFont val="IBM Plex Sans"/>
        <family val="2"/>
      </rPr>
      <t xml:space="preserve">, with the reservation that KBN does not currently require estimates over a three year period. </t>
    </r>
  </si>
  <si>
    <r>
      <rPr>
        <b/>
        <sz val="11"/>
        <color theme="1"/>
        <rFont val="IBM Plex Sans"/>
        <family val="2"/>
      </rPr>
      <t>Could not be assessed.</t>
    </r>
    <r>
      <rPr>
        <sz val="11"/>
        <color theme="1"/>
        <rFont val="IBM Plex Sans"/>
        <family val="2"/>
      </rPr>
      <t xml:space="preserve"> KBN does currently not collect information on the overflow measures in place for this type of project.</t>
    </r>
  </si>
  <si>
    <r>
      <rPr>
        <b/>
        <sz val="11"/>
        <color theme="1"/>
        <rFont val="IBM Plex Sans"/>
        <family val="2"/>
      </rPr>
      <t xml:space="preserve">Could not be assessed </t>
    </r>
    <r>
      <rPr>
        <sz val="11"/>
        <color theme="1"/>
        <rFont val="IBM Plex Sans"/>
        <family val="2"/>
      </rPr>
      <t xml:space="preserve">due to different thresholds and metrics. </t>
    </r>
  </si>
  <si>
    <r>
      <rPr>
        <b/>
        <sz val="11"/>
        <color theme="1"/>
        <rFont val="IBM Plex Sans"/>
        <family val="2"/>
      </rPr>
      <t>Could not be assessed.</t>
    </r>
    <r>
      <rPr>
        <sz val="11"/>
        <color theme="1"/>
        <rFont val="IBM Plex Sans"/>
        <family val="2"/>
      </rPr>
      <t xml:space="preserve"> KBN does currently not collect information on these metrics</t>
    </r>
  </si>
  <si>
    <t xml:space="preserve">Projects qualified under the "other" criterion must be assessed against the taxonomy on an individual basis. </t>
  </si>
  <si>
    <r>
      <t xml:space="preserve">Could not be assessed. </t>
    </r>
    <r>
      <rPr>
        <sz val="11"/>
        <color theme="1"/>
        <rFont val="IBM Plex Sans"/>
        <family val="2"/>
      </rPr>
      <t xml:space="preserve">KBN does not currently request information on water appliances installed. </t>
    </r>
  </si>
  <si>
    <r>
      <rPr>
        <b/>
        <sz val="11"/>
        <color theme="1"/>
        <rFont val="IBM Plex Sans"/>
        <family val="2"/>
      </rPr>
      <t>Could not be assessed.</t>
    </r>
    <r>
      <rPr>
        <sz val="11"/>
        <color theme="1"/>
        <rFont val="IBM Plex Sans"/>
        <family val="2"/>
      </rPr>
      <t xml:space="preserve"> Most companies analyse GHG emissions, but it is unclear whether it is performed on each step of the process.</t>
    </r>
  </si>
  <si>
    <r>
      <rPr>
        <b/>
        <sz val="11"/>
        <color theme="1"/>
        <rFont val="IBM Plex Sans"/>
        <family val="2"/>
      </rPr>
      <t>Not eligible</t>
    </r>
    <r>
      <rPr>
        <sz val="11"/>
        <color theme="1"/>
        <rFont val="IBM Plex Sans"/>
        <family val="2"/>
      </rPr>
      <t>. CCS in waste treatment context is tied to the incineration of residual waste, which is not currently included in the Taxonomy. CCS is however welcomed in other industrial processes in the Taxonomy.</t>
    </r>
  </si>
  <si>
    <r>
      <rPr>
        <b/>
        <sz val="11"/>
        <color theme="1"/>
        <rFont val="IBM Plex Sans"/>
        <family val="2"/>
      </rPr>
      <t>Likely not aligned</t>
    </r>
    <r>
      <rPr>
        <sz val="11"/>
        <color theme="1"/>
        <rFont val="IBM Plex Sans"/>
        <family val="2"/>
      </rPr>
      <t xml:space="preserve">, </t>
    </r>
    <r>
      <rPr>
        <sz val="11"/>
        <rFont val="IBM Plex Sans"/>
        <family val="2"/>
      </rPr>
      <t>as a remediation plan</t>
    </r>
    <r>
      <rPr>
        <sz val="11"/>
        <color theme="1"/>
        <rFont val="IBM Plex Sans"/>
        <family val="2"/>
      </rPr>
      <t xml:space="preserve"> is not a requirement from KBN.</t>
    </r>
  </si>
  <si>
    <r>
      <rPr>
        <b/>
        <sz val="11"/>
        <color theme="1"/>
        <rFont val="IBM Plex Sans"/>
        <family val="2"/>
      </rPr>
      <t xml:space="preserve">Not eligible, </t>
    </r>
    <r>
      <rPr>
        <sz val="11"/>
        <color theme="1"/>
        <rFont val="IBM Plex Sans"/>
        <family val="2"/>
      </rPr>
      <t>as the use of certification schemes is not included in the taxonomy. Projects under this criterion will likely  meet the requirements for low-energy buildings.</t>
    </r>
  </si>
  <si>
    <t>1.1.3 Renovation of existing building stock combined with a new extension building</t>
  </si>
  <si>
    <r>
      <rPr>
        <b/>
        <sz val="11"/>
        <color theme="1"/>
        <rFont val="IBM Plex Sans"/>
        <family val="2"/>
      </rPr>
      <t xml:space="preserve">Must be assessed individually. </t>
    </r>
    <r>
      <rPr>
        <sz val="11"/>
        <color theme="1"/>
        <rFont val="IBM Plex Sans"/>
        <family val="2"/>
      </rPr>
      <t xml:space="preserve">Projects consisting of both renovation and a new structure must meet the criteria for both categories, and must be assessed against the taxonomy on an individual basis.  </t>
    </r>
  </si>
  <si>
    <r>
      <rPr>
        <b/>
        <sz val="11"/>
        <color theme="1"/>
        <rFont val="IBM Plex Sans"/>
        <family val="2"/>
      </rPr>
      <t xml:space="preserve">Must be assessed individually. </t>
    </r>
    <r>
      <rPr>
        <sz val="11"/>
        <color theme="1"/>
        <rFont val="IBM Plex Sans"/>
        <family val="2"/>
      </rPr>
      <t xml:space="preserve">Projects qualified under this criterion must be assessed against the taxonomy on an individual basis. </t>
    </r>
  </si>
  <si>
    <r>
      <rPr>
        <b/>
        <sz val="11"/>
        <color theme="1"/>
        <rFont val="IBM Plex Sans"/>
        <family val="2"/>
      </rPr>
      <t>Likely aligned</t>
    </r>
    <r>
      <rPr>
        <sz val="11"/>
        <color theme="1"/>
        <rFont val="IBM Plex Sans"/>
        <family val="2"/>
      </rPr>
      <t xml:space="preserve">, with the reservation that the EPBD is not legally implemented in Norway and that PED is not normally calculated in Norway. Condition 1) is fulfilled. </t>
    </r>
  </si>
  <si>
    <r>
      <t xml:space="preserve">Likely not aligned </t>
    </r>
    <r>
      <rPr>
        <sz val="11"/>
        <color theme="1"/>
        <rFont val="IBM Plex Sans"/>
        <family val="2"/>
      </rPr>
      <t xml:space="preserve">Projects must be assessed individually against the taxonomy, but will on a general basis likely not be aligned. </t>
    </r>
  </si>
  <si>
    <t>n/a (EO1)</t>
  </si>
  <si>
    <t>n/a (EO5)</t>
  </si>
  <si>
    <t>n/a (EO2)</t>
  </si>
  <si>
    <t xml:space="preserve">Not eligible </t>
  </si>
  <si>
    <r>
      <rPr>
        <b/>
        <sz val="11"/>
        <color theme="1"/>
        <rFont val="IBM Plex Sans"/>
        <family val="2"/>
      </rPr>
      <t>Likely not aligned</t>
    </r>
    <r>
      <rPr>
        <sz val="11"/>
        <color theme="1"/>
        <rFont val="IBM Plex Sans"/>
        <family val="2"/>
      </rPr>
      <t xml:space="preserve">, as such extensive water risk assessments are not standard for this type of activity in the Norwegian local government sector.
KBN does not currently request information on water appliances installed.  </t>
    </r>
  </si>
  <si>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Norwegian local government sector
</t>
    </r>
  </si>
  <si>
    <t>There is a partial match between KBNs criteria and those of the taxonomy.</t>
  </si>
  <si>
    <t>Assessment</t>
  </si>
  <si>
    <t xml:space="preserve">Substantial contribution </t>
  </si>
  <si>
    <t>SC + DNSH</t>
  </si>
  <si>
    <t>Amount</t>
  </si>
  <si>
    <t>Share</t>
  </si>
  <si>
    <t>Eligibility</t>
  </si>
  <si>
    <r>
      <t xml:space="preserve">Likely not aligned. </t>
    </r>
    <r>
      <rPr>
        <sz val="11"/>
        <color theme="1"/>
        <rFont val="IBM Plex Sans"/>
        <family val="2"/>
      </rPr>
      <t xml:space="preserve">KBN does not currently request information on the technical specifications of components purchased. The formaldehyde criterion is however likely fulfilled through national legislation. </t>
    </r>
  </si>
  <si>
    <r>
      <rPr>
        <b/>
        <sz val="11"/>
        <color theme="1"/>
        <rFont val="IBM Plex Sans"/>
        <family val="2"/>
      </rPr>
      <t>Likely not aligned</t>
    </r>
    <r>
      <rPr>
        <sz val="11"/>
        <color theme="1"/>
        <rFont val="IBM Plex Sans"/>
        <family val="2"/>
      </rPr>
      <t>, as EIA screenings are not standard for this type of activity in the Norwegian local government sector. 
KBN does currently not request information on the characteristics of the land chosen for construction.</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</si>
  <si>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</si>
  <si>
    <t>Could not be assessed</t>
  </si>
  <si>
    <t>Projects assessed individually</t>
  </si>
  <si>
    <t>Number</t>
  </si>
  <si>
    <t>4.1.1 Measures to reduce waste or to facilitate greater reuse</t>
  </si>
  <si>
    <t>4.2.1 Measures to increase the waste sorting rate</t>
  </si>
  <si>
    <t>a) Contributes to waste prevention</t>
  </si>
  <si>
    <t>b) Increases preparation for reuse</t>
  </si>
  <si>
    <t>4.2.3 Measures at existing facilities</t>
  </si>
  <si>
    <t xml:space="preserve">c) Increases material recovery rate </t>
  </si>
  <si>
    <t>d) Reduces the facility's emissions</t>
  </si>
  <si>
    <t>4.2.4 New facilities for receiving, sorting or managing waste</t>
  </si>
  <si>
    <t>4.2.5 Sludge treatment facilities for biogas production</t>
  </si>
  <si>
    <t>4.2.6 Measures at existing landfill sites</t>
  </si>
  <si>
    <t xml:space="preserve">4.2.7 Carbon capture and storage (CCS) </t>
  </si>
  <si>
    <t>Preparation for re-use of end-of-life products and product components</t>
  </si>
  <si>
    <t>Collection and transport of non-hazardous and hazardous waste</t>
  </si>
  <si>
    <r>
      <t xml:space="preserve">Aligned, </t>
    </r>
    <r>
      <rPr>
        <sz val="11"/>
        <color theme="1"/>
        <rFont val="IBM Plex Sans"/>
        <family val="2"/>
      </rPr>
      <t xml:space="preserve">as municipal waste is mainly collected via door-to-door collection schemes or supervised collection points. Reporting to national information systems (KOSTRA) is mandatory. </t>
    </r>
  </si>
  <si>
    <t>4.2.7 Carbon capture and storage (CCS)</t>
  </si>
  <si>
    <t>4.2.3 measures at existing facilities</t>
  </si>
  <si>
    <t>Measure must exceed or anticipate the legislative requirements in the Norwegian Waste Regulation</t>
  </si>
  <si>
    <t>c) Increases material recovery rate. 
Measure must exceed or anticipate the legislative requirements in the Norwegian Waste Regulation</t>
  </si>
  <si>
    <t>Emergency services</t>
  </si>
  <si>
    <t>Construction of new buildings and major renovations of buildings (EO4)</t>
  </si>
  <si>
    <t>Per 31 December 2023</t>
  </si>
  <si>
    <t>Installation, maintenance and repair of energy efficiency equipment (EO1)</t>
  </si>
  <si>
    <t>Installation, maintenance and repair of instruments and devices for measuring, regulation and controlling energy performance of buildings (EO1)</t>
  </si>
  <si>
    <t>Renovation of existing buildings (EO1)</t>
  </si>
  <si>
    <t>Construction of new buildings (EO1)</t>
  </si>
  <si>
    <t>Installation, maintenance and repair of renewable energy technologies (EO1)</t>
  </si>
  <si>
    <t>Electricity generation from bioenergy (EO1)</t>
  </si>
  <si>
    <t>Manufacture of biogas and biofuels for use in transport and of bioliquids (EO1)</t>
  </si>
  <si>
    <t>Production of heat/cool from geothermal energy (EO1)</t>
  </si>
  <si>
    <t>Cogeneration of heat/cool and power from geothermal energy (EO1)</t>
  </si>
  <si>
    <t>Electricity generation using solar photovoltaic technology (EO1)</t>
  </si>
  <si>
    <t>Electricity generation using concentrated solar power (CSP) technology (EO1)</t>
  </si>
  <si>
    <t>Cogeneration of heat/cool and power from solar energy (EO1)</t>
  </si>
  <si>
    <t>Production of heat/cool from solar thermal heating (EO1)</t>
  </si>
  <si>
    <t>Production of heat/cool from bioenergy (EO1)</t>
  </si>
  <si>
    <t>Cogeneration of heat/cool and power from bioenergy (EO1)</t>
  </si>
  <si>
    <t>Storage of electricity (EO1)</t>
  </si>
  <si>
    <t>Storage of thermal energy (EO1)</t>
  </si>
  <si>
    <t>Storage of hydrogen (EO1)</t>
  </si>
  <si>
    <t>Transmission and distribution of electricity (EO1)</t>
  </si>
  <si>
    <t>District heating/cooling distribution (EO1)</t>
  </si>
  <si>
    <t>Operation of personal mobility devices (EO1)</t>
  </si>
  <si>
    <t>Infrastructure for personal mobility, cycle logistics (EO1)</t>
  </si>
  <si>
    <t>Urban, suburban and road passenger transport (EO1)</t>
  </si>
  <si>
    <t>Transport by motorbikes, passenger cars and light commercial vehicles (EO1)</t>
  </si>
  <si>
    <t>Infrastructure enabling low-carbon road transport and public transport (EO1)</t>
  </si>
  <si>
    <t>Sea and coastal passenger water transport (EO1)</t>
  </si>
  <si>
    <t>Infrastructure enabling low-carbon road transport (EO1)</t>
  </si>
  <si>
    <t>Infrastructure for rail transport (EO1)</t>
  </si>
  <si>
    <t>Infrastructure enabling low-carbon water transport (EO1)</t>
  </si>
  <si>
    <t>Urban Wastewater Treatment (EO3)</t>
  </si>
  <si>
    <t>Production of heat/cool using waste heat (EO1)</t>
  </si>
  <si>
    <t>Renewal of water collection, treatment and supply systems (EO1)</t>
  </si>
  <si>
    <t>Renewal of water collection, treatment and supply systems (EO2)</t>
  </si>
  <si>
    <t>Water supply (EO3)</t>
  </si>
  <si>
    <t>Renewal of waste water collection and treatment (EO1)</t>
  </si>
  <si>
    <t>Renewal of waste water collection and treatment (EO2)</t>
  </si>
  <si>
    <t>Phosphorus recovery from waste water (EO4)</t>
  </si>
  <si>
    <t>Anaerobic digestion of sewage sludge (EO1)</t>
  </si>
  <si>
    <t>Construction, extension and operation of water collection, treatment and supply
systems (EO1)</t>
  </si>
  <si>
    <t>Construction, extension and operation of water collection, treatment and supply
systems (EO2)</t>
  </si>
  <si>
    <t>Construction, extension and operation of waste water collection and treatment (EO1)</t>
  </si>
  <si>
    <t>Construction, extension and operation of waste water collection and treatment (EO2)</t>
  </si>
  <si>
    <t>Remediation actitivites for pollution prevention and control (EO5)</t>
  </si>
  <si>
    <t>Restoration of biodiversity and ecosystems (EO6)</t>
  </si>
  <si>
    <t>Remediation of legally non-conforming landfills and abandoned or illegal waste dumps</t>
  </si>
  <si>
    <t>Preparation for re-use of end-of-life products and product components (EO4)</t>
  </si>
  <si>
    <t>Collection and transport of non-hazardous and hazardous waste (EO4)</t>
  </si>
  <si>
    <t>Sorting and material recovery of non-hazardous waste (EO4)</t>
  </si>
  <si>
    <t>Recovery of bio-waste by anaerobic digestion and/or composting (EO4)</t>
  </si>
  <si>
    <t>Remediation of legally non-conforming landfills and abandoned or illegal waste dumps (EO5)</t>
  </si>
  <si>
    <t>4 Waste and circular economy</t>
  </si>
  <si>
    <r>
      <rPr>
        <b/>
        <sz val="11"/>
        <color theme="1"/>
        <rFont val="IBM Plex Sans"/>
        <family val="2"/>
      </rPr>
      <t>Likely not aligned</t>
    </r>
    <r>
      <rPr>
        <sz val="11"/>
        <color theme="1"/>
        <rFont val="IBM Plex Sans"/>
        <family val="2"/>
      </rPr>
      <t>, as a climate change mitigation and environmental protection plan is currently not a requirement from KBN.</t>
    </r>
  </si>
  <si>
    <t>Sustainable urban drainage systems (SUDS)</t>
  </si>
  <si>
    <t>Emergency services (EO2)</t>
  </si>
  <si>
    <t>Sustainable urban drainage systems (SUDS) (EO3)</t>
  </si>
  <si>
    <t>Description</t>
  </si>
  <si>
    <t>There is not enough information yet to determine whether our criteria align with those specified in the taxonomy.</t>
  </si>
  <si>
    <t>Projects qualified under previous criteria documents</t>
  </si>
  <si>
    <t>Criteria document</t>
  </si>
  <si>
    <t>Projects qualified under previous criteria documents (2016 and 2021)</t>
  </si>
  <si>
    <t>Project category</t>
  </si>
  <si>
    <t>Buildings (2021)</t>
  </si>
  <si>
    <t>Waste and circular economy (2021)</t>
  </si>
  <si>
    <t>Transportation (2021)</t>
  </si>
  <si>
    <t>Land use and area development projects (2021)</t>
  </si>
  <si>
    <t>Buildings (2016)</t>
  </si>
  <si>
    <t>Transportation (2016)</t>
  </si>
  <si>
    <t>3.2.1 Heavy vehicles</t>
  </si>
  <si>
    <t>3.1.2 Light or heavy vehicles</t>
  </si>
  <si>
    <t>4.2.1 Collection measures that increase waste sorting at source</t>
  </si>
  <si>
    <t>Construction of new buildings</t>
  </si>
  <si>
    <t>Transport by motorbikes, passenger cars and light commercial vehicles</t>
  </si>
  <si>
    <t>4.2.3 New facilities for sorting waste</t>
  </si>
  <si>
    <t xml:space="preserve">Sorting and material recovery of non-hazardous waste </t>
  </si>
  <si>
    <t>4.2.4 New facilities for waste treatment</t>
  </si>
  <si>
    <t>4.2.6 Measures at existing facilities</t>
  </si>
  <si>
    <t>4.2.7 Measures at existing landfill sites</t>
  </si>
  <si>
    <r>
      <rPr>
        <b/>
        <sz val="11"/>
        <rFont val="IBM Plex Sans"/>
        <family val="2"/>
      </rPr>
      <t>Partly aligned</t>
    </r>
    <r>
      <rPr>
        <sz val="11"/>
        <rFont val="IBM Plex Sans"/>
        <family val="2"/>
      </rPr>
      <t xml:space="preserve"> - will vary somewhat from case to case/region to region, but owners should follow general recycling procedures which are quite stringent for Norway</t>
    </r>
  </si>
  <si>
    <t>Water and wastewater management (2016)</t>
  </si>
  <si>
    <t>Waste and circular economy (2016)</t>
  </si>
  <si>
    <t xml:space="preserve">Projects qualified under this criteria document must be assessed against the taxonomy on an individual basis. </t>
  </si>
  <si>
    <r>
      <rPr>
        <b/>
        <sz val="11"/>
        <color theme="1"/>
        <rFont val="IBM Plex Sans"/>
        <family val="2"/>
      </rPr>
      <t xml:space="preserve">Must be assessed individually. </t>
    </r>
    <r>
      <rPr>
        <sz val="11"/>
        <color theme="1"/>
        <rFont val="IBM Plex Sans"/>
        <family val="2"/>
      </rPr>
      <t xml:space="preserve">Projects qualified under this criteria document must be assessed against the taxonomy on an individual basis. </t>
    </r>
  </si>
  <si>
    <t>Installation, maintenance and repair of energy efficiency equipment</t>
  </si>
  <si>
    <t>Installation, maintenance and repair of instruments and devices for measuring, regulation and controlling the energy performance of buildings</t>
  </si>
  <si>
    <t>Renovation of existing buildings</t>
  </si>
  <si>
    <t>Installation, maintenance and repair of renewable energy technologies</t>
  </si>
  <si>
    <t>Electricity generation from bioenergy</t>
  </si>
  <si>
    <t>Manufacture of biogas and biofuels for use in transport and of bioliquids</t>
  </si>
  <si>
    <t>Production of heat/cool from geothermal energy</t>
  </si>
  <si>
    <t>Cogeneration of heat/cool and power from geothermal energy</t>
  </si>
  <si>
    <t>Electricity generation using solar photovoltaic technology</t>
  </si>
  <si>
    <t>Electricity generation using concentrated solar power (CSP) technology</t>
  </si>
  <si>
    <t>Cogeneration of heat/cool and power from solar energy</t>
  </si>
  <si>
    <t>Production of heat/cool from solar thermal heating</t>
  </si>
  <si>
    <t>Production of heat/cool from bioenergy</t>
  </si>
  <si>
    <t>Cogeneration of heat/cool and power from bioenergy</t>
  </si>
  <si>
    <t>Storage of electricity</t>
  </si>
  <si>
    <t>Storage of thermal energy</t>
  </si>
  <si>
    <t>Storage of hydrogen</t>
  </si>
  <si>
    <t>Transmission and distribution of electricity</t>
  </si>
  <si>
    <t>District heating/cooling distribution</t>
  </si>
  <si>
    <t>Operation of personal mobility devices, cycle logistics</t>
  </si>
  <si>
    <t>Infrastructure for personal mobility, cycle logistics</t>
  </si>
  <si>
    <t>Urban and suburban transport, road passenger transport</t>
  </si>
  <si>
    <t>Infrastructure enabling low-carbon road transport and public transport</t>
  </si>
  <si>
    <t>Sea and coastal passenger water transport</t>
  </si>
  <si>
    <t>Infrastructure for rail transport</t>
  </si>
  <si>
    <t>Infrastructure enabling low-carbon water transport</t>
  </si>
  <si>
    <t>Urban Wastewater Treatment</t>
  </si>
  <si>
    <t>Production of heat/cool using waste heat</t>
  </si>
  <si>
    <t>Renewal of water collection, treatment and supply systems</t>
  </si>
  <si>
    <t>Water supply</t>
  </si>
  <si>
    <t>Renewal of waste water collection and treatment</t>
  </si>
  <si>
    <t>Phosphorus recovery from waste water</t>
  </si>
  <si>
    <t>Anaerobic digestion of sewage sludge</t>
  </si>
  <si>
    <t>Construction, extension and operation of water collection, treatment and supply
systems</t>
  </si>
  <si>
    <t>Construction, extension and operation of waste water collection and treatment</t>
  </si>
  <si>
    <t>Remediation actitivites for pollution prevention and control</t>
  </si>
  <si>
    <t>Restoration of biodiversity and ecosystems</t>
  </si>
  <si>
    <t>6.2.1 Climate and environmentally friendly area development</t>
  </si>
  <si>
    <t>6.2.2 Restoration of natural areas</t>
  </si>
  <si>
    <t>Construction of new buildings (EO4)</t>
  </si>
  <si>
    <t/>
  </si>
  <si>
    <t xml:space="preserve">Projects qualified under these KBN criteria vary in nature and must be assessed individually. </t>
  </si>
  <si>
    <t>There are no activities in the taxonomy that correspond directly with these specific KBN criteria.</t>
  </si>
  <si>
    <t xml:space="preserve">We have sufficient information to conclude that our criteria align with the technical screening criteria in the taxonomy. </t>
  </si>
  <si>
    <r>
      <rPr>
        <b/>
        <sz val="11"/>
        <color theme="1"/>
        <rFont val="IBM Plex Sans"/>
        <family val="2"/>
      </rPr>
      <t>Partly aligned</t>
    </r>
    <r>
      <rPr>
        <sz val="11"/>
        <color theme="1"/>
        <rFont val="IBM Plex Sans"/>
        <family val="2"/>
      </rPr>
      <t xml:space="preserve">, with the reservation that the EPBD is not legally implemented in Norway. National minimum standards for building components in Norway are normally stringent. </t>
    </r>
  </si>
  <si>
    <r>
      <rPr>
        <b/>
        <sz val="11"/>
        <color theme="1"/>
        <rFont val="IBM Plex Sans"/>
        <family val="2"/>
      </rPr>
      <t>Likely not aligned</t>
    </r>
    <r>
      <rPr>
        <sz val="11"/>
        <color theme="1"/>
        <rFont val="IBM Plex Sans"/>
        <family val="2"/>
      </rPr>
      <t xml:space="preserve">. KBN does not currently request information on the technical specifications of components purchased. The asbestos criterion is however likely fulfilled through national legislation. </t>
    </r>
  </si>
  <si>
    <r>
      <rPr>
        <b/>
        <sz val="11"/>
        <color theme="1"/>
        <rFont val="IBM Plex Sans"/>
        <family val="2"/>
      </rPr>
      <t>Partly aligned</t>
    </r>
    <r>
      <rPr>
        <sz val="11"/>
        <color theme="1"/>
        <rFont val="IBM Plex Sans"/>
        <family val="2"/>
      </rPr>
      <t>, with the reservation that the EPBD is not legally implemented in Norway and that PED is not normally calculated in Norway. Threshold of 30% reduction is otherwise aligned.</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</si>
  <si>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r>
      <rPr>
        <b/>
        <sz val="11"/>
        <color theme="1"/>
        <rFont val="IBM Plex Sans"/>
        <family val="2"/>
      </rPr>
      <t xml:space="preserve">
</t>
    </r>
    <r>
      <rPr>
        <sz val="11"/>
        <color theme="1"/>
        <rFont val="IBM Plex Sans"/>
        <family val="2"/>
      </rPr>
      <t xml:space="preserve">Building designs that support the disassembly or adaptability of buildings are increasingly common, but not yet default. </t>
    </r>
  </si>
  <si>
    <r>
      <rPr>
        <b/>
        <sz val="11"/>
        <color theme="1"/>
        <rFont val="IBM Plex Sans"/>
        <family val="2"/>
      </rPr>
      <t>Likely not aligned</t>
    </r>
    <r>
      <rPr>
        <sz val="11"/>
        <color theme="1"/>
        <rFont val="IBM Plex Sans"/>
        <family val="2"/>
      </rPr>
      <t xml:space="preserve">. KBN does not currently request information on the technical specifications of components purchased. The formaldehyde criterion is however likely fulfilled through national legislation. </t>
    </r>
  </si>
  <si>
    <t>1.2.1 New low-energy buildings &lt;5000m2</t>
  </si>
  <si>
    <t>1.2.1 New low-energy buildings &gt;5000m2</t>
  </si>
  <si>
    <r>
      <rPr>
        <b/>
        <sz val="11"/>
        <color theme="1"/>
        <rFont val="IBM Plex Sans"/>
        <family val="2"/>
      </rPr>
      <t xml:space="preserve">Likely not aligned. </t>
    </r>
    <r>
      <rPr>
        <sz val="11"/>
        <color theme="1"/>
        <rFont val="IBM Plex Sans"/>
        <family val="2"/>
      </rPr>
      <t xml:space="preserve">KBN does not currently request information on the technical specifications of components purchased. The formaldehyde criterion is however likely fulfilled through national legislation. </t>
    </r>
  </si>
  <si>
    <r>
      <rPr>
        <b/>
        <sz val="11"/>
        <color theme="1"/>
        <rFont val="IBM Plex Sans"/>
        <family val="2"/>
      </rPr>
      <t>Partly aligned</t>
    </r>
    <r>
      <rPr>
        <sz val="11"/>
        <color theme="1"/>
        <rFont val="IBM Plex Sans"/>
        <family val="2"/>
      </rPr>
      <t xml:space="preserve">,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</si>
  <si>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r>
      <rPr>
        <b/>
        <sz val="11"/>
        <color theme="1"/>
        <rFont val="IBM Plex Sans"/>
        <family val="2"/>
      </rPr>
      <t>Aligned</t>
    </r>
    <r>
      <rPr>
        <sz val="11"/>
        <color theme="1"/>
        <rFont val="IBM Plex Sans"/>
        <family val="2"/>
      </rPr>
      <t>, as an assessment of KBN's criterion against the recent (31.01.2023) NZEB definition for Norway shows condition 1 is fulfilled. All buildings constructed after 2010 must receive an energy performance certificate. Note that the EPBD (Directive 2010/31/EU) is not legally implemented in Norway.</t>
    </r>
  </si>
  <si>
    <r>
      <rPr>
        <b/>
        <sz val="11"/>
        <color theme="1"/>
        <rFont val="IBM Plex Sans"/>
        <family val="2"/>
      </rPr>
      <t>Partly aligned,</t>
    </r>
    <r>
      <rPr>
        <sz val="11"/>
        <color theme="1"/>
        <rFont val="IBM Plex Sans"/>
        <family val="2"/>
      </rPr>
      <t xml:space="preserve"> but life-cycle GHG emission calculations are not available on project level. As the input energy is based on low-emission electricity, it is however reasonable to assume the 100g CO2e/kWh threshold is met. </t>
    </r>
  </si>
  <si>
    <r>
      <rPr>
        <b/>
        <sz val="11"/>
        <color theme="1"/>
        <rFont val="IBM Plex Sans"/>
        <family val="2"/>
      </rPr>
      <t>Partly aligned</t>
    </r>
    <r>
      <rPr>
        <sz val="11"/>
        <color theme="1"/>
        <rFont val="IBM Plex Sans"/>
        <family val="2"/>
      </rPr>
      <t>, but the Energy Efficiency Directive (Directive 2012/27/EU) has not been formally implemented in Norway. Note that KBN's district heating/cooling criterion also covers energy production plants, not only distribution networks. This is for practical reasons, as these activities are often covered in the same investment. Energy production for the heating/cooling system shall be based on renewable energy.</t>
    </r>
  </si>
  <si>
    <r>
      <rPr>
        <b/>
        <sz val="11"/>
        <rFont val="IBM Plex Sans"/>
        <family val="2"/>
      </rPr>
      <t>Partly aligned</t>
    </r>
    <r>
      <rPr>
        <sz val="11"/>
        <rFont val="IBM Plex Sans"/>
        <family val="2"/>
      </rPr>
      <t xml:space="preserve"> - will vary somewhat from case to case/region to region, but e.g. fossile free construction sites are increasingly common in Norway</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</si>
  <si>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r>
      <rPr>
        <b/>
        <sz val="11"/>
        <color theme="1"/>
        <rFont val="IBM Plex Sans"/>
        <family val="2"/>
      </rPr>
      <t xml:space="preserve">
</t>
    </r>
    <r>
      <rPr>
        <sz val="11"/>
        <color theme="1"/>
        <rFont val="IBM Plex Sans"/>
        <family val="2"/>
      </rPr>
      <t xml:space="preserve"> </t>
    </r>
  </si>
  <si>
    <r>
      <rPr>
        <b/>
        <sz val="11"/>
        <color theme="1"/>
        <rFont val="IBM Plex Sans"/>
        <family val="2"/>
      </rPr>
      <t>Partly aligned</t>
    </r>
    <r>
      <rPr>
        <sz val="11"/>
        <color theme="1"/>
        <rFont val="IBM Plex Sans"/>
        <family val="2"/>
      </rPr>
      <t>, with the reservation that items passing through municipal reuse facilities may not always be sold. KBN does not set specific requirements for handling WEEE</t>
    </r>
    <r>
      <rPr>
        <b/>
        <sz val="11"/>
        <color theme="1"/>
        <rFont val="IBM Plex Sans"/>
        <family val="2"/>
      </rPr>
      <t>.</t>
    </r>
  </si>
  <si>
    <r>
      <rPr>
        <b/>
        <sz val="11"/>
        <color theme="1"/>
        <rFont val="IBM Plex Sans"/>
        <family val="2"/>
      </rPr>
      <t>Partly aligned</t>
    </r>
    <r>
      <rPr>
        <sz val="11"/>
        <color theme="1"/>
        <rFont val="IBM Plex Sans"/>
        <family val="2"/>
      </rPr>
      <t xml:space="preserve"> with the reservation that advanced sorting technologies are not always available at small-scale facilities in less populated municipalities. </t>
    </r>
  </si>
  <si>
    <t>Recovery of bio-waste by anaerobic digestion and/or composting</t>
  </si>
  <si>
    <r>
      <rPr>
        <b/>
        <sz val="11"/>
        <color theme="1"/>
        <rFont val="IBM Plex Sans"/>
        <family val="2"/>
      </rPr>
      <t xml:space="preserve">Partly aligned, </t>
    </r>
    <r>
      <rPr>
        <sz val="11"/>
        <color theme="1"/>
        <rFont val="IBM Plex Sans"/>
        <family val="2"/>
      </rPr>
      <t xml:space="preserve">given that local/regional plans could be considered as "overarching water management plans". Condition 3 is not considered applicable in the case of separating wastewater and surface runoff, which the KBN activity covers. </t>
    </r>
  </si>
  <si>
    <r>
      <rPr>
        <b/>
        <sz val="11"/>
        <color theme="1"/>
        <rFont val="IBM Plex Sans"/>
        <family val="2"/>
      </rPr>
      <t xml:space="preserve">Partly aligned. </t>
    </r>
    <r>
      <rPr>
        <sz val="11"/>
        <color theme="1"/>
        <rFont val="IBM Plex Sans"/>
        <family val="2"/>
      </rPr>
      <t xml:space="preserve">This is likely evaluated as part of the procurement process. </t>
    </r>
  </si>
  <si>
    <r>
      <rPr>
        <b/>
        <sz val="11"/>
        <color theme="1"/>
        <rFont val="IBM Plex Sans"/>
        <family val="2"/>
      </rPr>
      <t>Partly aligned.</t>
    </r>
    <r>
      <rPr>
        <sz val="11"/>
        <color theme="1"/>
        <rFont val="IBM Plex Sans"/>
        <family val="2"/>
      </rPr>
      <t xml:space="preserve"> Monitoring and contingency plans for methane leakage (as required in condition 1) is not currently required by KBN.</t>
    </r>
  </si>
  <si>
    <r>
      <rPr>
        <b/>
        <sz val="11"/>
        <rFont val="IBM Plex Sans"/>
        <family val="2"/>
      </rPr>
      <t xml:space="preserve">Partly aligned. </t>
    </r>
    <r>
      <rPr>
        <sz val="11"/>
        <rFont val="IBM Plex Sans"/>
        <family val="2"/>
      </rPr>
      <t xml:space="preserve">The conclusion is based on the assumption that municipal water and wastewater plans are accepted as equivalent to e.g. Master Plans. Furthermore, the impact indicators referred to in the criterion are currently not a requirement from KBN but we beleive these can be produced by the applicant. </t>
    </r>
  </si>
  <si>
    <r>
      <rPr>
        <b/>
        <sz val="11"/>
        <rFont val="IBM Plex Sans"/>
        <family val="2"/>
      </rPr>
      <t xml:space="preserve">Partly aligned, </t>
    </r>
    <r>
      <rPr>
        <sz val="11"/>
        <rFont val="IBM Plex Sans"/>
        <family val="2"/>
      </rPr>
      <t xml:space="preserve">with the reservation that KBN primarily finance projects with the aim of retaining rainwater without treatment </t>
    </r>
  </si>
  <si>
    <r>
      <rPr>
        <b/>
        <sz val="11"/>
        <color theme="1"/>
        <rFont val="IBM Plex Sans"/>
        <family val="2"/>
      </rPr>
      <t>Partly aligned</t>
    </r>
    <r>
      <rPr>
        <sz val="11"/>
        <color theme="1"/>
        <rFont val="IBM Plex Sans"/>
        <family val="2"/>
      </rPr>
      <t xml:space="preserve">, with the reservation that the EPBD is not legally implemented in Norway and that PED is not normally calculated in Norway. Condition 1) is fulfilled. </t>
    </r>
  </si>
  <si>
    <t>1.2.1 New low-energy buildings &lt;5000 m2</t>
  </si>
  <si>
    <t>1.2.1 New low-energy buildings &gt;5000 m2</t>
  </si>
  <si>
    <t>d) Use of climate-friendly materials</t>
  </si>
  <si>
    <t>n/a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</si>
</sst>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
    <numFmt numFmtId="165" formatCode="_-* #,##0_-;\-* #,##0_-;_-* &quot;-&quot;??_-;_-@_-"/>
    <numFmt numFmtId="166" formatCode="#,##0_ ;\-#,##0\ "/>
  </numFmts>
  <fonts count="28" x14ac:knownFonts="1">
    <font>
      <sz val="11"/>
      <color theme="1"/>
      <name val="Calibri"/>
      <family val="2"/>
      <scheme val="minor"/>
    </font>
    <font>
      <sz val="11"/>
      <color theme="1"/>
      <name val="Calibri"/>
      <family val="2"/>
      <scheme val="minor"/>
    </font>
    <font>
      <sz val="11"/>
      <color theme="1"/>
      <name val="IBM Plex Sans"/>
      <family val="2"/>
    </font>
    <font>
      <b/>
      <sz val="11"/>
      <color theme="1"/>
      <name val="IBM Plex Sans"/>
      <family val="2"/>
    </font>
    <font>
      <b/>
      <sz val="14"/>
      <color theme="1"/>
      <name val="IBM Plex Sans"/>
      <family val="2"/>
    </font>
    <font>
      <b/>
      <sz val="22"/>
      <color theme="1"/>
      <name val="IBM Plex Sans"/>
      <family val="2"/>
    </font>
    <font>
      <b/>
      <sz val="16"/>
      <color theme="1"/>
      <name val="IBM Plex Sans"/>
      <family val="2"/>
    </font>
    <font>
      <b/>
      <sz val="12"/>
      <color theme="0"/>
      <name val="IBM Plex Sans"/>
      <family val="2"/>
    </font>
    <font>
      <sz val="12"/>
      <color theme="0"/>
      <name val="IBM Plex Sans"/>
      <family val="2"/>
    </font>
    <font>
      <sz val="11"/>
      <name val="IBM Plex Sans"/>
      <family val="2"/>
    </font>
    <font>
      <b/>
      <sz val="11"/>
      <color theme="1"/>
      <name val="Calibri"/>
      <family val="2"/>
      <scheme val="minor"/>
    </font>
    <font>
      <b/>
      <sz val="11"/>
      <name val="IBM Plex Sans"/>
      <family val="2"/>
    </font>
    <font>
      <sz val="9"/>
      <color theme="1"/>
      <name val="Segoe UI"/>
      <family val="2"/>
    </font>
    <font>
      <b/>
      <sz val="12"/>
      <color theme="1"/>
      <name val="IBM Plex Sans"/>
      <family val="2"/>
    </font>
    <font>
      <b/>
      <sz val="16"/>
      <color indexed="8"/>
      <name val="IBM Plex Sans"/>
      <family val="2"/>
    </font>
    <font>
      <i/>
      <sz val="11"/>
      <color theme="5"/>
      <name val="IBM Plex Sans"/>
      <family val="2"/>
    </font>
    <font>
      <b/>
      <i/>
      <sz val="11"/>
      <color theme="5"/>
      <name val="IBM Plex Sans"/>
      <family val="2"/>
    </font>
    <font>
      <sz val="11"/>
      <color theme="5"/>
      <name val="IBM Plex Sans"/>
      <family val="2"/>
    </font>
    <font>
      <b/>
      <sz val="10"/>
      <color rgb="FFFF0000"/>
      <name val="IBM Plex Sans"/>
      <family val="2"/>
    </font>
    <font>
      <sz val="11"/>
      <color rgb="FFFF0000"/>
      <name val="IBM Plex Sans"/>
      <family val="2"/>
    </font>
    <font>
      <b/>
      <i/>
      <sz val="12"/>
      <color theme="5"/>
      <name val="IBM Plex Sans"/>
      <family val="2"/>
    </font>
    <font>
      <sz val="11"/>
      <color theme="1"/>
      <name val="IBM Plex Sans"/>
      <family val="2"/>
    </font>
    <font>
      <sz val="11"/>
      <color theme="1"/>
      <name val="IBM Plex Sans"/>
      <family val="2"/>
    </font>
    <font>
      <b/>
      <sz val="12"/>
      <name val="IBM Plex Sans"/>
      <family val="2"/>
    </font>
    <font>
      <sz val="12"/>
      <name val="IBM Plex Sans"/>
      <family val="2"/>
    </font>
    <font>
      <sz val="10"/>
      <color theme="6"/>
      <name val="IBM Plex Sans"/>
      <family val="2"/>
    </font>
    <font>
      <b/>
      <sz val="16"/>
      <name val="IBM Plex Sans"/>
      <family val="2"/>
    </font>
    <font>
      <b/>
      <sz val="14"/>
      <color theme="0"/>
      <name val="IBM Plex Sans"/>
      <family val="2"/>
    </font>
  </fonts>
  <fills count="21">
    <fill>
      <patternFill patternType="none"/>
    </fill>
    <fill>
      <patternFill patternType="gray125"/>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F28C16"/>
        <bgColor indexed="64"/>
      </patternFill>
    </fill>
    <fill>
      <patternFill patternType="solid">
        <fgColor rgb="FFBFCFD6"/>
        <bgColor indexed="64"/>
      </patternFill>
    </fill>
    <fill>
      <patternFill patternType="solid">
        <fgColor rgb="FF00A1C9"/>
        <bgColor indexed="64"/>
      </patternFill>
    </fill>
    <fill>
      <patternFill patternType="solid">
        <fgColor rgb="FF809EAE"/>
        <bgColor indexed="64"/>
      </patternFill>
    </fill>
    <fill>
      <patternFill patternType="solid">
        <fgColor rgb="FF00B441"/>
        <bgColor indexed="64"/>
      </patternFill>
    </fill>
    <fill>
      <patternFill patternType="solid">
        <fgColor rgb="FF00B050"/>
        <bgColor indexed="64"/>
      </patternFill>
    </fill>
    <fill>
      <patternFill patternType="solid">
        <fgColor rgb="FFFFC000"/>
        <bgColor indexed="64"/>
      </patternFill>
    </fill>
    <fill>
      <patternFill patternType="solid">
        <fgColor rgb="FFFFC800"/>
        <bgColor indexed="64"/>
      </patternFill>
    </fill>
    <fill>
      <patternFill patternType="solid">
        <fgColor rgb="FF84D571"/>
        <bgColor indexed="64"/>
      </patternFill>
    </fill>
  </fills>
  <borders count="54">
    <border>
      <left/>
      <right/>
      <top/>
      <bottom/>
      <diagonal/>
    </border>
    <border>
      <left/>
      <right/>
      <top style="thin">
        <color theme="6"/>
      </top>
      <bottom style="thin">
        <color theme="6"/>
      </bottom>
      <diagonal/>
    </border>
    <border>
      <left style="thin">
        <color theme="6"/>
      </left>
      <right style="thin">
        <color theme="6"/>
      </right>
      <top style="thin">
        <color theme="6"/>
      </top>
      <bottom style="thin">
        <color theme="6"/>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right/>
      <top style="thin">
        <color theme="6"/>
      </top>
      <bottom/>
      <diagonal/>
    </border>
    <border>
      <left style="thin">
        <color theme="6"/>
      </left>
      <right/>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right style="thin">
        <color theme="6"/>
      </right>
      <top style="thin">
        <color theme="6"/>
      </top>
      <bottom/>
      <diagonal/>
    </border>
    <border>
      <left style="thin">
        <color theme="6"/>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top/>
      <bottom style="thin">
        <color theme="6"/>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6"/>
      </left>
      <right style="thin">
        <color theme="6"/>
      </right>
      <top style="thin">
        <color theme="0" tint="-0.249977111117893"/>
      </top>
      <bottom/>
      <diagonal/>
    </border>
    <border>
      <left style="thin">
        <color theme="6"/>
      </left>
      <right style="thin">
        <color theme="6"/>
      </right>
      <top style="thin">
        <color theme="0" tint="-0.249977111117893"/>
      </top>
      <bottom style="thin">
        <color theme="6"/>
      </bottom>
      <diagonal/>
    </border>
    <border>
      <left/>
      <right/>
      <top style="thin">
        <color indexed="64"/>
      </top>
      <bottom style="thin">
        <color theme="0"/>
      </bottom>
      <diagonal/>
    </border>
    <border>
      <left/>
      <right/>
      <top/>
      <bottom style="thin">
        <color theme="0"/>
      </bottom>
      <diagonal/>
    </border>
    <border>
      <left/>
      <right/>
      <top style="thin">
        <color theme="6"/>
      </top>
      <bottom style="thin">
        <color theme="0"/>
      </bottom>
      <diagonal/>
    </border>
    <border>
      <left style="thin">
        <color theme="6"/>
      </left>
      <right style="thin">
        <color theme="6"/>
      </right>
      <top style="thin">
        <color theme="6"/>
      </top>
      <bottom style="thin">
        <color theme="0" tint="-0.249977111117893"/>
      </bottom>
      <diagonal/>
    </border>
    <border>
      <left style="thin">
        <color theme="6"/>
      </left>
      <right style="thin">
        <color theme="6"/>
      </right>
      <top style="thin">
        <color theme="6"/>
      </top>
      <bottom style="thin">
        <color indexed="64"/>
      </bottom>
      <diagonal/>
    </border>
    <border>
      <left style="thin">
        <color theme="6"/>
      </left>
      <right style="thin">
        <color theme="0" tint="-0.249977111117893"/>
      </right>
      <top style="thin">
        <color theme="0" tint="-0.249977111117893"/>
      </top>
      <bottom style="thin">
        <color theme="6"/>
      </bottom>
      <diagonal/>
    </border>
    <border>
      <left style="thin">
        <color theme="6"/>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medium">
        <color theme="6"/>
      </left>
      <right style="thin">
        <color theme="6"/>
      </right>
      <top style="medium">
        <color theme="6"/>
      </top>
      <bottom style="thin">
        <color theme="6"/>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style="thin">
        <color theme="6"/>
      </top>
      <bottom style="thin">
        <color theme="6"/>
      </bottom>
      <diagonal/>
    </border>
    <border>
      <left style="thin">
        <color theme="6"/>
      </left>
      <right style="medium">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style="medium">
        <color theme="6"/>
      </left>
      <right/>
      <top style="medium">
        <color theme="6"/>
      </top>
      <bottom/>
      <diagonal/>
    </border>
    <border>
      <left/>
      <right/>
      <top style="medium">
        <color theme="6"/>
      </top>
      <bottom/>
      <diagonal/>
    </border>
    <border>
      <left/>
      <right style="thin">
        <color theme="6"/>
      </right>
      <top style="medium">
        <color theme="6"/>
      </top>
      <bottom/>
      <diagonal/>
    </border>
    <border>
      <left style="thin">
        <color theme="6"/>
      </left>
      <right/>
      <top style="medium">
        <color theme="6"/>
      </top>
      <bottom/>
      <diagonal/>
    </border>
    <border>
      <left/>
      <right style="medium">
        <color theme="6"/>
      </right>
      <top style="medium">
        <color theme="6"/>
      </top>
      <bottom/>
      <diagonal/>
    </border>
    <border>
      <left style="medium">
        <color theme="6"/>
      </left>
      <right style="thin">
        <color theme="6"/>
      </right>
      <top style="medium">
        <color theme="6"/>
      </top>
      <bottom/>
      <diagonal/>
    </border>
    <border>
      <left style="medium">
        <color theme="6"/>
      </left>
      <right style="thin">
        <color theme="0" tint="-0.249977111117893"/>
      </right>
      <top style="thin">
        <color theme="0" tint="-0.249977111117893"/>
      </top>
      <bottom style="thin">
        <color theme="0" tint="-0.249977111117893"/>
      </bottom>
      <diagonal/>
    </border>
    <border>
      <left style="thin">
        <color theme="0" tint="-0.249977111117893"/>
      </left>
      <right/>
      <top/>
      <bottom style="medium">
        <color theme="6"/>
      </bottom>
      <diagonal/>
    </border>
    <border>
      <left style="medium">
        <color theme="6"/>
      </left>
      <right/>
      <top/>
      <bottom/>
      <diagonal/>
    </border>
    <border>
      <left style="thin">
        <color auto="1"/>
      </left>
      <right style="thin">
        <color auto="1"/>
      </right>
      <top style="thin">
        <color theme="6"/>
      </top>
      <bottom style="thin">
        <color theme="6"/>
      </bottom>
      <diagonal/>
    </border>
    <border>
      <left style="thin">
        <color theme="6"/>
      </left>
      <right/>
      <top style="thin">
        <color theme="6"/>
      </top>
      <bottom style="thin">
        <color indexed="64"/>
      </bottom>
      <diagonal/>
    </border>
    <border>
      <left style="thin">
        <color theme="6"/>
      </left>
      <right style="thin">
        <color theme="0" tint="-0.249977111117893"/>
      </right>
      <top style="thin">
        <color theme="6"/>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81">
    <xf numFmtId="0" fontId="0" fillId="0" borderId="0" xfId="0"/>
    <xf numFmtId="0" fontId="2" fillId="0" borderId="0" xfId="0" applyFont="1" applyAlignment="1">
      <alignment vertical="center"/>
    </xf>
    <xf numFmtId="0" fontId="0" fillId="4" borderId="0" xfId="0" applyFill="1"/>
    <xf numFmtId="0" fontId="2" fillId="4" borderId="0" xfId="0" applyFont="1" applyFill="1" applyAlignment="1">
      <alignment vertical="center" wrapText="1"/>
    </xf>
    <xf numFmtId="0" fontId="2" fillId="4" borderId="0" xfId="0" applyFont="1" applyFill="1"/>
    <xf numFmtId="0" fontId="2" fillId="4" borderId="0" xfId="0" applyFont="1" applyFill="1" applyAlignment="1">
      <alignment horizontal="left" vertical="center" wrapText="1"/>
    </xf>
    <xf numFmtId="0" fontId="5" fillId="4" borderId="0" xfId="0" applyFont="1" applyFill="1"/>
    <xf numFmtId="0" fontId="6" fillId="4" borderId="0" xfId="0" applyFont="1" applyFill="1"/>
    <xf numFmtId="0" fontId="4" fillId="4" borderId="0" xfId="0" applyFont="1" applyFill="1"/>
    <xf numFmtId="3" fontId="0" fillId="4" borderId="0" xfId="0" applyNumberFormat="1" applyFill="1" applyAlignment="1">
      <alignment vertical="center"/>
    </xf>
    <xf numFmtId="0" fontId="2" fillId="4" borderId="8" xfId="0" applyFont="1" applyFill="1" applyBorder="1" applyAlignment="1">
      <alignment vertical="center" wrapText="1"/>
    </xf>
    <xf numFmtId="0" fontId="2" fillId="4" borderId="4" xfId="0" applyFont="1" applyFill="1" applyBorder="1" applyAlignment="1">
      <alignment vertical="center" wrapText="1"/>
    </xf>
    <xf numFmtId="0" fontId="2" fillId="4" borderId="15"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9" xfId="0" applyFont="1" applyFill="1" applyBorder="1" applyAlignment="1">
      <alignment vertical="center" wrapText="1"/>
    </xf>
    <xf numFmtId="0" fontId="2" fillId="4" borderId="10" xfId="0" applyFont="1" applyFill="1" applyBorder="1" applyAlignment="1">
      <alignment vertical="center" wrapText="1"/>
    </xf>
    <xf numFmtId="0" fontId="2" fillId="4" borderId="3" xfId="0" applyFont="1" applyFill="1" applyBorder="1" applyAlignment="1">
      <alignment horizontal="left" vertical="center" wrapText="1" indent="3"/>
    </xf>
    <xf numFmtId="0" fontId="2" fillId="4" borderId="2" xfId="0" applyFont="1" applyFill="1" applyBorder="1" applyAlignment="1">
      <alignment horizontal="left" vertical="center" wrapText="1" indent="2"/>
    </xf>
    <xf numFmtId="0" fontId="2" fillId="4" borderId="1" xfId="0" applyFont="1" applyFill="1" applyBorder="1" applyAlignment="1">
      <alignment vertical="center" wrapText="1"/>
    </xf>
    <xf numFmtId="3" fontId="2" fillId="4" borderId="14" xfId="0" applyNumberFormat="1" applyFont="1" applyFill="1" applyBorder="1" applyAlignment="1">
      <alignment vertical="center" wrapText="1"/>
    </xf>
    <xf numFmtId="0" fontId="3" fillId="3" borderId="2" xfId="0" applyFont="1" applyFill="1" applyBorder="1" applyAlignment="1">
      <alignment vertical="center"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2" fillId="4" borderId="13" xfId="0" applyFont="1" applyFill="1" applyBorder="1" applyAlignment="1">
      <alignment horizontal="left" vertical="center" wrapText="1"/>
    </xf>
    <xf numFmtId="0" fontId="4" fillId="4" borderId="0" xfId="0" applyFont="1" applyFill="1" applyAlignment="1">
      <alignment wrapText="1"/>
    </xf>
    <xf numFmtId="0" fontId="2" fillId="4" borderId="2" xfId="0" applyFont="1" applyFill="1" applyBorder="1" applyAlignment="1">
      <alignment horizontal="left" vertical="center" wrapText="1" indent="3"/>
    </xf>
    <xf numFmtId="0" fontId="3" fillId="3" borderId="10" xfId="0" applyFont="1" applyFill="1" applyBorder="1" applyAlignment="1">
      <alignment vertical="top" wrapText="1"/>
    </xf>
    <xf numFmtId="0" fontId="4" fillId="4" borderId="0" xfId="0" applyFont="1" applyFill="1" applyAlignment="1">
      <alignment horizontal="left" vertical="center"/>
    </xf>
    <xf numFmtId="0" fontId="3" fillId="3" borderId="2" xfId="0" applyFont="1" applyFill="1" applyBorder="1" applyAlignment="1">
      <alignment vertical="top" wrapText="1"/>
    </xf>
    <xf numFmtId="0" fontId="2" fillId="4" borderId="0" xfId="0" applyFont="1" applyFill="1" applyAlignment="1">
      <alignment wrapText="1"/>
    </xf>
    <xf numFmtId="0" fontId="6" fillId="4" borderId="0" xfId="0" applyFont="1" applyFill="1" applyAlignment="1">
      <alignment horizontal="center"/>
    </xf>
    <xf numFmtId="0" fontId="2" fillId="6" borderId="2" xfId="0" applyFont="1" applyFill="1" applyBorder="1" applyAlignment="1">
      <alignment vertical="center" wrapText="1"/>
    </xf>
    <xf numFmtId="0" fontId="3" fillId="4" borderId="0" xfId="0" applyFont="1" applyFill="1" applyAlignment="1">
      <alignment vertical="center" wrapText="1"/>
    </xf>
    <xf numFmtId="0" fontId="2"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center"/>
    </xf>
    <xf numFmtId="0" fontId="2" fillId="4" borderId="0" xfId="0" applyFont="1" applyFill="1" applyAlignment="1">
      <alignment horizontal="center"/>
    </xf>
    <xf numFmtId="0" fontId="3"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left" vertical="top" wrapText="1"/>
    </xf>
    <xf numFmtId="3" fontId="4" fillId="4" borderId="0" xfId="0" applyNumberFormat="1" applyFont="1" applyFill="1" applyAlignment="1">
      <alignment horizontal="center"/>
    </xf>
    <xf numFmtId="3" fontId="2" fillId="4" borderId="0" xfId="0" applyNumberFormat="1" applyFont="1" applyFill="1" applyAlignment="1">
      <alignment horizontal="center"/>
    </xf>
    <xf numFmtId="0" fontId="2" fillId="4" borderId="0" xfId="0" applyFont="1" applyFill="1" applyAlignment="1">
      <alignment horizontal="center" vertical="center"/>
    </xf>
    <xf numFmtId="0" fontId="2" fillId="4" borderId="16" xfId="0" applyFont="1" applyFill="1" applyBorder="1" applyAlignment="1">
      <alignment vertical="top" wrapText="1"/>
    </xf>
    <xf numFmtId="0" fontId="8" fillId="5" borderId="16" xfId="0" applyFont="1" applyFill="1" applyBorder="1" applyAlignment="1">
      <alignment horizontal="left" vertical="center" wrapText="1"/>
    </xf>
    <xf numFmtId="0" fontId="2" fillId="4" borderId="16" xfId="0" applyFont="1" applyFill="1" applyBorder="1" applyAlignment="1">
      <alignment vertical="center" wrapText="1"/>
    </xf>
    <xf numFmtId="0" fontId="2" fillId="7" borderId="16" xfId="0" applyFont="1" applyFill="1" applyBorder="1" applyAlignment="1">
      <alignment vertical="center" wrapText="1"/>
    </xf>
    <xf numFmtId="0" fontId="2" fillId="6" borderId="16" xfId="0" applyFont="1" applyFill="1" applyBorder="1" applyAlignment="1">
      <alignment vertical="center" wrapText="1"/>
    </xf>
    <xf numFmtId="0" fontId="2" fillId="8" borderId="16" xfId="0" applyFont="1" applyFill="1" applyBorder="1" applyAlignment="1">
      <alignment vertical="center" wrapText="1"/>
    </xf>
    <xf numFmtId="0" fontId="3" fillId="2" borderId="16" xfId="0" applyFont="1" applyFill="1" applyBorder="1" applyAlignment="1">
      <alignment vertical="center" wrapText="1"/>
    </xf>
    <xf numFmtId="0" fontId="2" fillId="10" borderId="16" xfId="0" applyFont="1" applyFill="1" applyBorder="1" applyAlignment="1">
      <alignment vertical="center" wrapText="1"/>
    </xf>
    <xf numFmtId="0" fontId="2" fillId="9" borderId="16" xfId="0" applyFont="1" applyFill="1" applyBorder="1" applyAlignment="1">
      <alignment vertical="center" wrapText="1"/>
    </xf>
    <xf numFmtId="0" fontId="3" fillId="4" borderId="16" xfId="0" applyFont="1" applyFill="1" applyBorder="1" applyAlignment="1">
      <alignment vertical="center" wrapText="1"/>
    </xf>
    <xf numFmtId="0" fontId="2" fillId="0" borderId="0" xfId="0" applyFont="1" applyAlignment="1">
      <alignment horizontal="center" vertical="center"/>
    </xf>
    <xf numFmtId="0" fontId="8" fillId="5" borderId="17" xfId="0" applyFont="1" applyFill="1" applyBorder="1" applyAlignment="1">
      <alignment horizontal="left" vertical="center" wrapText="1"/>
    </xf>
    <xf numFmtId="0" fontId="8" fillId="5" borderId="17" xfId="0" applyFont="1" applyFill="1" applyBorder="1" applyAlignment="1">
      <alignment vertical="center" wrapText="1"/>
    </xf>
    <xf numFmtId="3" fontId="8" fillId="5" borderId="17" xfId="0" applyNumberFormat="1" applyFont="1" applyFill="1" applyBorder="1" applyAlignment="1">
      <alignment horizontal="left" vertical="center" wrapText="1"/>
    </xf>
    <xf numFmtId="14" fontId="2" fillId="4" borderId="16" xfId="0" applyNumberFormat="1" applyFont="1" applyFill="1" applyBorder="1" applyAlignment="1">
      <alignment vertical="center" wrapText="1"/>
    </xf>
    <xf numFmtId="0" fontId="2" fillId="4" borderId="16" xfId="0" applyFont="1" applyFill="1" applyBorder="1" applyAlignment="1">
      <alignment horizontal="left" vertical="top" wrapText="1"/>
    </xf>
    <xf numFmtId="0" fontId="2" fillId="4" borderId="16" xfId="0" applyFont="1" applyFill="1" applyBorder="1" applyAlignment="1">
      <alignment horizontal="left" vertical="center" wrapText="1"/>
    </xf>
    <xf numFmtId="0" fontId="2" fillId="4" borderId="20" xfId="0" applyFont="1" applyFill="1" applyBorder="1" applyAlignment="1">
      <alignment vertical="top" wrapText="1"/>
    </xf>
    <xf numFmtId="0" fontId="2" fillId="4" borderId="20" xfId="0" applyFont="1" applyFill="1" applyBorder="1" applyAlignment="1">
      <alignment horizontal="left" vertical="center" wrapText="1"/>
    </xf>
    <xf numFmtId="0" fontId="2" fillId="4" borderId="20" xfId="0" applyFont="1" applyFill="1" applyBorder="1" applyAlignment="1">
      <alignment vertical="center" wrapText="1"/>
    </xf>
    <xf numFmtId="0" fontId="8" fillId="5" borderId="16" xfId="0" applyFont="1" applyFill="1" applyBorder="1" applyAlignment="1">
      <alignment horizontal="left" vertical="center"/>
    </xf>
    <xf numFmtId="0" fontId="3" fillId="4" borderId="20" xfId="0" applyFont="1" applyFill="1" applyBorder="1" applyAlignment="1">
      <alignment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3" fillId="10" borderId="19" xfId="0" applyFont="1" applyFill="1" applyBorder="1" applyAlignment="1">
      <alignment horizontal="left" vertical="center" wrapText="1"/>
    </xf>
    <xf numFmtId="0" fontId="12" fillId="0" borderId="0" xfId="0" applyFont="1" applyAlignment="1">
      <alignment vertical="center"/>
    </xf>
    <xf numFmtId="14" fontId="2" fillId="4" borderId="16" xfId="0" applyNumberFormat="1" applyFont="1" applyFill="1" applyBorder="1" applyAlignment="1">
      <alignment vertical="top" wrapText="1"/>
    </xf>
    <xf numFmtId="0" fontId="2" fillId="4" borderId="14" xfId="0" applyFont="1" applyFill="1" applyBorder="1" applyAlignment="1">
      <alignment vertical="center" wrapText="1"/>
    </xf>
    <xf numFmtId="0" fontId="3" fillId="3" borderId="4" xfId="0" applyFont="1" applyFill="1" applyBorder="1" applyAlignment="1">
      <alignment vertical="top" wrapText="1"/>
    </xf>
    <xf numFmtId="0" fontId="2" fillId="4" borderId="2" xfId="0" applyFont="1" applyFill="1" applyBorder="1" applyAlignment="1">
      <alignment vertical="top" wrapText="1"/>
    </xf>
    <xf numFmtId="3" fontId="2" fillId="4" borderId="0" xfId="0" applyNumberFormat="1" applyFont="1" applyFill="1" applyAlignment="1">
      <alignment vertical="center"/>
    </xf>
    <xf numFmtId="0" fontId="2" fillId="4" borderId="1" xfId="0" applyFont="1" applyFill="1" applyBorder="1" applyAlignment="1">
      <alignment horizontal="left" vertical="center"/>
    </xf>
    <xf numFmtId="0" fontId="3" fillId="4" borderId="2" xfId="0" applyFont="1" applyFill="1" applyBorder="1" applyAlignment="1">
      <alignment vertical="top" wrapText="1"/>
    </xf>
    <xf numFmtId="0" fontId="3" fillId="4" borderId="2" xfId="0" applyFont="1" applyFill="1" applyBorder="1" applyAlignment="1">
      <alignment vertical="center" wrapText="1"/>
    </xf>
    <xf numFmtId="14" fontId="2" fillId="4" borderId="2" xfId="0" applyNumberFormat="1" applyFont="1" applyFill="1" applyBorder="1" applyAlignment="1">
      <alignment vertical="top" wrapText="1"/>
    </xf>
    <xf numFmtId="14" fontId="2" fillId="4" borderId="2" xfId="0" applyNumberFormat="1" applyFont="1" applyFill="1" applyBorder="1" applyAlignment="1">
      <alignment vertical="center" wrapText="1"/>
    </xf>
    <xf numFmtId="0" fontId="2" fillId="4" borderId="8" xfId="0" applyFont="1" applyFill="1" applyBorder="1" applyAlignment="1">
      <alignment horizontal="left" vertical="center" wrapText="1" indent="3"/>
    </xf>
    <xf numFmtId="165" fontId="2" fillId="4" borderId="2" xfId="2" applyNumberFormat="1" applyFont="1" applyFill="1" applyBorder="1" applyAlignment="1">
      <alignment vertical="center" wrapText="1"/>
    </xf>
    <xf numFmtId="0" fontId="3" fillId="4" borderId="9" xfId="0" applyFont="1" applyFill="1" applyBorder="1" applyAlignment="1">
      <alignment vertical="top" wrapText="1"/>
    </xf>
    <xf numFmtId="0" fontId="2" fillId="4" borderId="1" xfId="0" applyFont="1" applyFill="1" applyBorder="1" applyAlignment="1">
      <alignment wrapText="1"/>
    </xf>
    <xf numFmtId="0" fontId="2" fillId="4" borderId="2" xfId="0" applyFont="1" applyFill="1" applyBorder="1" applyAlignment="1">
      <alignment horizontal="left" vertical="center" wrapText="1"/>
    </xf>
    <xf numFmtId="0" fontId="2" fillId="4" borderId="8" xfId="0" applyFont="1" applyFill="1" applyBorder="1" applyAlignment="1">
      <alignment vertical="top" wrapText="1"/>
    </xf>
    <xf numFmtId="0" fontId="2" fillId="4" borderId="0" xfId="0" applyFont="1" applyFill="1" applyAlignment="1">
      <alignment horizontal="left" vertical="center"/>
    </xf>
    <xf numFmtId="0" fontId="2" fillId="4" borderId="7" xfId="0" applyFont="1" applyFill="1" applyBorder="1"/>
    <xf numFmtId="3" fontId="2" fillId="4" borderId="0" xfId="0" applyNumberFormat="1" applyFont="1" applyFill="1"/>
    <xf numFmtId="9" fontId="2" fillId="4" borderId="0" xfId="1" applyFont="1" applyFill="1"/>
    <xf numFmtId="164" fontId="2" fillId="4" borderId="0" xfId="0" applyNumberFormat="1" applyFont="1" applyFill="1"/>
    <xf numFmtId="10" fontId="2" fillId="4" borderId="0" xfId="0" applyNumberFormat="1" applyFont="1" applyFill="1"/>
    <xf numFmtId="0" fontId="2" fillId="4" borderId="3" xfId="0" applyFont="1" applyFill="1" applyBorder="1"/>
    <xf numFmtId="0" fontId="7" fillId="5" borderId="1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vertical="center" wrapText="1"/>
    </xf>
    <xf numFmtId="3" fontId="7" fillId="5" borderId="11" xfId="0" applyNumberFormat="1" applyFont="1" applyFill="1" applyBorder="1" applyAlignment="1">
      <alignment horizontal="left" vertical="center" wrapText="1"/>
    </xf>
    <xf numFmtId="0" fontId="7" fillId="5" borderId="19" xfId="0" applyFont="1" applyFill="1" applyBorder="1" applyAlignment="1">
      <alignment horizontal="left" vertical="center" wrapText="1"/>
    </xf>
    <xf numFmtId="0" fontId="2" fillId="0" borderId="0" xfId="0" applyFont="1"/>
    <xf numFmtId="0" fontId="3" fillId="4" borderId="26" xfId="0" applyFont="1" applyFill="1" applyBorder="1" applyAlignment="1">
      <alignment vertical="top" wrapText="1"/>
    </xf>
    <xf numFmtId="0" fontId="2" fillId="4" borderId="26" xfId="0" applyFont="1" applyFill="1" applyBorder="1" applyAlignment="1">
      <alignment vertical="center" wrapText="1"/>
    </xf>
    <xf numFmtId="0" fontId="13" fillId="4" borderId="0" xfId="0" applyFont="1" applyFill="1"/>
    <xf numFmtId="0" fontId="13" fillId="0" borderId="0" xfId="0" applyFont="1"/>
    <xf numFmtId="0" fontId="7" fillId="5" borderId="19" xfId="0" applyFont="1" applyFill="1" applyBorder="1" applyAlignment="1">
      <alignment vertical="center" wrapText="1"/>
    </xf>
    <xf numFmtId="0" fontId="13" fillId="4" borderId="0" xfId="0" applyFont="1" applyFill="1" applyAlignment="1">
      <alignment vertical="center"/>
    </xf>
    <xf numFmtId="0" fontId="14" fillId="4" borderId="0" xfId="0" applyFont="1" applyFill="1"/>
    <xf numFmtId="0" fontId="13" fillId="4" borderId="27" xfId="0" applyFont="1" applyFill="1" applyBorder="1" applyAlignment="1">
      <alignment vertical="top" wrapText="1"/>
    </xf>
    <xf numFmtId="0" fontId="13" fillId="4" borderId="26" xfId="0" applyFont="1" applyFill="1" applyBorder="1" applyAlignment="1">
      <alignment vertical="center" wrapText="1"/>
    </xf>
    <xf numFmtId="0" fontId="14" fillId="4" borderId="12" xfId="0" applyFont="1" applyFill="1" applyBorder="1" applyAlignment="1">
      <alignment horizontal="left"/>
    </xf>
    <xf numFmtId="0" fontId="4" fillId="4" borderId="6" xfId="0" applyFont="1" applyFill="1" applyBorder="1"/>
    <xf numFmtId="0" fontId="4" fillId="4" borderId="6" xfId="0" applyFont="1" applyFill="1" applyBorder="1" applyAlignment="1">
      <alignment wrapText="1"/>
    </xf>
    <xf numFmtId="0" fontId="4" fillId="4" borderId="4" xfId="0" applyFont="1" applyFill="1" applyBorder="1" applyAlignment="1">
      <alignment horizontal="center"/>
    </xf>
    <xf numFmtId="0" fontId="2" fillId="4" borderId="2" xfId="0" applyFont="1" applyFill="1" applyBorder="1" applyAlignment="1">
      <alignment vertical="center"/>
    </xf>
    <xf numFmtId="0" fontId="2" fillId="4" borderId="10" xfId="0" applyFont="1" applyFill="1" applyBorder="1" applyAlignment="1">
      <alignment vertical="center"/>
    </xf>
    <xf numFmtId="0" fontId="13" fillId="4" borderId="26" xfId="0" applyFont="1" applyFill="1" applyBorder="1" applyAlignment="1">
      <alignment vertical="top" wrapText="1"/>
    </xf>
    <xf numFmtId="0" fontId="6" fillId="4" borderId="4" xfId="0" applyFont="1" applyFill="1" applyBorder="1" applyAlignment="1">
      <alignment horizontal="center"/>
    </xf>
    <xf numFmtId="0" fontId="11" fillId="4" borderId="26" xfId="0" applyFont="1" applyFill="1" applyBorder="1"/>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15" fillId="4" borderId="1" xfId="0" applyFont="1" applyFill="1" applyBorder="1" applyAlignment="1">
      <alignment horizontal="center" vertical="center" wrapText="1"/>
    </xf>
    <xf numFmtId="165" fontId="15" fillId="4" borderId="2" xfId="2" applyNumberFormat="1" applyFont="1" applyFill="1" applyBorder="1" applyAlignment="1">
      <alignment vertical="center" wrapText="1"/>
    </xf>
    <xf numFmtId="0" fontId="15" fillId="4" borderId="0" xfId="0" applyFont="1" applyFill="1"/>
    <xf numFmtId="0" fontId="18" fillId="4" borderId="0" xfId="0" applyFont="1" applyFill="1" applyAlignment="1">
      <alignment wrapText="1"/>
    </xf>
    <xf numFmtId="3" fontId="15" fillId="4" borderId="14" xfId="0" applyNumberFormat="1" applyFont="1" applyFill="1" applyBorder="1" applyAlignment="1">
      <alignment vertical="center" wrapText="1"/>
    </xf>
    <xf numFmtId="3" fontId="15" fillId="4" borderId="14" xfId="0" applyNumberFormat="1" applyFont="1" applyFill="1" applyBorder="1" applyAlignment="1">
      <alignment horizontal="left" vertical="center" wrapText="1"/>
    </xf>
    <xf numFmtId="0" fontId="19" fillId="4" borderId="0" xfId="0" applyFont="1" applyFill="1"/>
    <xf numFmtId="165" fontId="16" fillId="4" borderId="0" xfId="2" applyNumberFormat="1" applyFont="1" applyFill="1" applyBorder="1"/>
    <xf numFmtId="0" fontId="7" fillId="11" borderId="19" xfId="0" applyFont="1" applyFill="1" applyBorder="1" applyAlignment="1">
      <alignment vertical="center" wrapText="1"/>
    </xf>
    <xf numFmtId="0" fontId="2" fillId="4" borderId="12" xfId="0" applyFont="1" applyFill="1" applyBorder="1" applyAlignment="1">
      <alignment vertical="center" wrapText="1"/>
    </xf>
    <xf numFmtId="0" fontId="15" fillId="4" borderId="26" xfId="0" applyFont="1" applyFill="1" applyBorder="1"/>
    <xf numFmtId="0" fontId="15" fillId="4" borderId="26" xfId="0" applyFont="1" applyFill="1" applyBorder="1" applyAlignment="1">
      <alignment horizontal="center"/>
    </xf>
    <xf numFmtId="3" fontId="13" fillId="4" borderId="0" xfId="0" applyNumberFormat="1" applyFont="1" applyFill="1" applyAlignment="1">
      <alignment horizontal="right" vertical="center"/>
    </xf>
    <xf numFmtId="3" fontId="20" fillId="4" borderId="0" xfId="0" applyNumberFormat="1" applyFont="1" applyFill="1" applyAlignment="1">
      <alignment horizontal="right"/>
    </xf>
    <xf numFmtId="166" fontId="13" fillId="4" borderId="0" xfId="2" applyNumberFormat="1" applyFont="1" applyFill="1" applyBorder="1" applyAlignment="1">
      <alignment horizontal="right" wrapText="1"/>
    </xf>
    <xf numFmtId="0" fontId="3" fillId="8" borderId="2" xfId="0" applyFont="1" applyFill="1" applyBorder="1" applyAlignment="1">
      <alignment horizontal="left" vertical="center" wrapText="1"/>
    </xf>
    <xf numFmtId="0" fontId="17" fillId="4" borderId="0" xfId="0" applyFont="1" applyFill="1"/>
    <xf numFmtId="0" fontId="21" fillId="6" borderId="2"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7" borderId="8" xfId="0" applyFont="1" applyFill="1" applyBorder="1" applyAlignment="1">
      <alignment vertical="center" wrapText="1"/>
    </xf>
    <xf numFmtId="3" fontId="2" fillId="4" borderId="2" xfId="0" applyNumberFormat="1" applyFont="1" applyFill="1" applyBorder="1" applyAlignment="1">
      <alignment horizontal="left" vertical="center" wrapText="1"/>
    </xf>
    <xf numFmtId="0" fontId="2" fillId="4" borderId="0" xfId="0" applyFont="1" applyFill="1" applyAlignment="1">
      <alignment horizontal="left"/>
    </xf>
    <xf numFmtId="165" fontId="9" fillId="4" borderId="2" xfId="0" applyNumberFormat="1" applyFont="1" applyFill="1" applyBorder="1" applyAlignment="1">
      <alignment horizontal="left" vertical="center" wrapText="1"/>
    </xf>
    <xf numFmtId="0" fontId="22" fillId="6" borderId="2" xfId="0" applyFont="1" applyFill="1" applyBorder="1" applyAlignment="1">
      <alignment vertical="center" wrapText="1"/>
    </xf>
    <xf numFmtId="3" fontId="22" fillId="4" borderId="2" xfId="0" applyNumberFormat="1" applyFont="1" applyFill="1" applyBorder="1" applyAlignment="1">
      <alignment horizontal="left" vertical="center"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2" fillId="4" borderId="2" xfId="0" applyFont="1" applyFill="1" applyBorder="1" applyAlignment="1">
      <alignment vertical="center" wrapText="1"/>
    </xf>
    <xf numFmtId="0" fontId="22" fillId="4" borderId="0" xfId="0" applyFont="1" applyFill="1" applyAlignment="1">
      <alignment vertical="center"/>
    </xf>
    <xf numFmtId="0" fontId="22" fillId="4" borderId="2"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3" fillId="3" borderId="29" xfId="0" applyFont="1" applyFill="1" applyBorder="1" applyAlignment="1">
      <alignment vertical="top" wrapText="1"/>
    </xf>
    <xf numFmtId="0" fontId="9" fillId="4" borderId="2" xfId="0" applyFont="1" applyFill="1" applyBorder="1" applyAlignment="1">
      <alignment horizontal="center" vertical="center" wrapText="1"/>
    </xf>
    <xf numFmtId="3" fontId="23" fillId="4" borderId="26" xfId="0" applyNumberFormat="1" applyFont="1" applyFill="1" applyBorder="1" applyAlignment="1">
      <alignment horizontal="center"/>
    </xf>
    <xf numFmtId="3" fontId="23" fillId="4" borderId="26" xfId="0" applyNumberFormat="1" applyFont="1" applyFill="1" applyBorder="1" applyAlignment="1">
      <alignment horizontal="right"/>
    </xf>
    <xf numFmtId="165" fontId="9" fillId="4" borderId="2" xfId="0" applyNumberFormat="1" applyFont="1" applyFill="1" applyBorder="1" applyAlignment="1">
      <alignment horizontal="right" vertical="center" wrapText="1"/>
    </xf>
    <xf numFmtId="0" fontId="23" fillId="4" borderId="26" xfId="0" applyFont="1" applyFill="1" applyBorder="1" applyAlignment="1">
      <alignment horizontal="center" vertical="center"/>
    </xf>
    <xf numFmtId="3" fontId="23" fillId="4" borderId="26" xfId="0" applyNumberFormat="1" applyFont="1" applyFill="1" applyBorder="1" applyAlignment="1">
      <alignment horizontal="right" vertical="center"/>
    </xf>
    <xf numFmtId="0" fontId="23" fillId="4" borderId="26" xfId="0" applyFont="1" applyFill="1" applyBorder="1" applyAlignment="1">
      <alignment horizontal="center"/>
    </xf>
    <xf numFmtId="165" fontId="9" fillId="4" borderId="8" xfId="0" applyNumberFormat="1" applyFont="1" applyFill="1" applyBorder="1" applyAlignment="1">
      <alignment vertical="center" wrapText="1"/>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wrapText="1"/>
    </xf>
    <xf numFmtId="165" fontId="9" fillId="4" borderId="2" xfId="0" applyNumberFormat="1" applyFont="1" applyFill="1" applyBorder="1" applyAlignment="1">
      <alignment vertical="center" wrapText="1"/>
    </xf>
    <xf numFmtId="0" fontId="9" fillId="4" borderId="13" xfId="0" applyFont="1" applyFill="1" applyBorder="1" applyAlignment="1">
      <alignment horizontal="center" vertical="center" wrapText="1"/>
    </xf>
    <xf numFmtId="165" fontId="9" fillId="4" borderId="8" xfId="2" applyNumberFormat="1" applyFont="1" applyFill="1" applyBorder="1" applyAlignment="1">
      <alignment vertical="center" wrapText="1"/>
    </xf>
    <xf numFmtId="0" fontId="11" fillId="4" borderId="26" xfId="0" applyFont="1" applyFill="1" applyBorder="1" applyAlignment="1">
      <alignment horizontal="center"/>
    </xf>
    <xf numFmtId="165" fontId="11" fillId="4" borderId="26" xfId="2" applyNumberFormat="1" applyFont="1" applyFill="1" applyBorder="1"/>
    <xf numFmtId="0" fontId="9" fillId="4" borderId="12" xfId="0" applyFont="1" applyFill="1" applyBorder="1" applyAlignment="1">
      <alignment horizontal="center" vertical="center" wrapText="1"/>
    </xf>
    <xf numFmtId="165" fontId="9" fillId="4" borderId="2" xfId="2" applyNumberFormat="1" applyFont="1" applyFill="1" applyBorder="1" applyAlignment="1">
      <alignment vertical="center" wrapText="1"/>
    </xf>
    <xf numFmtId="0" fontId="9" fillId="4" borderId="28"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4" xfId="0" applyFont="1" applyFill="1" applyBorder="1" applyAlignment="1">
      <alignment horizontal="center" vertical="center" wrapText="1"/>
    </xf>
    <xf numFmtId="3" fontId="9" fillId="4" borderId="8" xfId="0" applyNumberFormat="1" applyFont="1" applyFill="1" applyBorder="1" applyAlignment="1">
      <alignment vertical="center" wrapText="1"/>
    </xf>
    <xf numFmtId="165" fontId="9" fillId="4" borderId="14" xfId="0" applyNumberFormat="1" applyFont="1" applyFill="1" applyBorder="1" applyAlignment="1">
      <alignment horizontal="right" vertical="center" wrapText="1"/>
    </xf>
    <xf numFmtId="165" fontId="9" fillId="4" borderId="8" xfId="0" applyNumberFormat="1" applyFont="1" applyFill="1" applyBorder="1" applyAlignment="1">
      <alignment vertical="center"/>
    </xf>
    <xf numFmtId="0" fontId="11" fillId="3" borderId="2" xfId="0" applyFont="1" applyFill="1" applyBorder="1" applyAlignment="1">
      <alignment horizontal="left" vertical="top" wrapText="1"/>
    </xf>
    <xf numFmtId="0" fontId="9" fillId="4" borderId="2" xfId="0" applyFont="1" applyFill="1" applyBorder="1" applyAlignment="1">
      <alignment vertical="center" wrapText="1"/>
    </xf>
    <xf numFmtId="3" fontId="9" fillId="4" borderId="2" xfId="0" applyNumberFormat="1" applyFont="1" applyFill="1" applyBorder="1" applyAlignment="1">
      <alignment vertical="center" wrapText="1"/>
    </xf>
    <xf numFmtId="0" fontId="9" fillId="4" borderId="1" xfId="0" applyFont="1" applyFill="1" applyBorder="1" applyAlignment="1">
      <alignment horizontal="center" vertical="center" wrapText="1"/>
    </xf>
    <xf numFmtId="3" fontId="9" fillId="4" borderId="14" xfId="0" applyNumberFormat="1" applyFont="1" applyFill="1" applyBorder="1" applyAlignment="1">
      <alignment vertical="center" wrapText="1"/>
    </xf>
    <xf numFmtId="3" fontId="9" fillId="4" borderId="11" xfId="0" applyNumberFormat="1" applyFont="1" applyFill="1" applyBorder="1" applyAlignment="1">
      <alignment vertical="center" wrapText="1"/>
    </xf>
    <xf numFmtId="0" fontId="24" fillId="4" borderId="0" xfId="0" applyFont="1" applyFill="1"/>
    <xf numFmtId="164" fontId="2" fillId="4" borderId="2" xfId="1" applyNumberFormat="1" applyFont="1" applyFill="1" applyBorder="1"/>
    <xf numFmtId="3" fontId="7" fillId="5" borderId="34" xfId="0" applyNumberFormat="1" applyFont="1" applyFill="1" applyBorder="1" applyAlignment="1">
      <alignment horizontal="left"/>
    </xf>
    <xf numFmtId="3" fontId="7" fillId="5" borderId="35" xfId="0" applyNumberFormat="1" applyFont="1" applyFill="1" applyBorder="1" applyAlignment="1">
      <alignment horizontal="left"/>
    </xf>
    <xf numFmtId="3" fontId="7" fillId="5" borderId="36" xfId="0" applyNumberFormat="1" applyFont="1" applyFill="1" applyBorder="1" applyAlignment="1">
      <alignment horizontal="left"/>
    </xf>
    <xf numFmtId="165" fontId="2" fillId="4" borderId="37" xfId="2" applyNumberFormat="1" applyFont="1" applyFill="1" applyBorder="1"/>
    <xf numFmtId="0" fontId="2" fillId="4" borderId="38" xfId="0" applyFont="1" applyFill="1" applyBorder="1"/>
    <xf numFmtId="165" fontId="2" fillId="4" borderId="38" xfId="2" applyNumberFormat="1" applyFont="1" applyFill="1" applyBorder="1"/>
    <xf numFmtId="165" fontId="2" fillId="4" borderId="39" xfId="2" applyNumberFormat="1" applyFont="1" applyFill="1" applyBorder="1"/>
    <xf numFmtId="164" fontId="2" fillId="4" borderId="40" xfId="1" applyNumberFormat="1" applyFont="1" applyFill="1" applyBorder="1"/>
    <xf numFmtId="165" fontId="2" fillId="4" borderId="41" xfId="2" applyNumberFormat="1" applyFont="1" applyFill="1" applyBorder="1"/>
    <xf numFmtId="3" fontId="7" fillId="5" borderId="47" xfId="0" applyNumberFormat="1" applyFont="1" applyFill="1" applyBorder="1" applyAlignment="1">
      <alignment horizontal="left"/>
    </xf>
    <xf numFmtId="3" fontId="7" fillId="5" borderId="43" xfId="0" applyNumberFormat="1" applyFont="1" applyFill="1" applyBorder="1" applyAlignment="1">
      <alignment horizontal="left"/>
    </xf>
    <xf numFmtId="3" fontId="7" fillId="5" borderId="44" xfId="0" applyNumberFormat="1" applyFont="1" applyFill="1" applyBorder="1" applyAlignment="1">
      <alignment horizontal="left"/>
    </xf>
    <xf numFmtId="0" fontId="2" fillId="4" borderId="41" xfId="0" applyFont="1" applyFill="1" applyBorder="1"/>
    <xf numFmtId="165" fontId="25" fillId="4" borderId="0" xfId="2" applyNumberFormat="1" applyFont="1" applyFill="1" applyAlignment="1">
      <alignment vertical="top"/>
    </xf>
    <xf numFmtId="9" fontId="25" fillId="4" borderId="0" xfId="1" applyFont="1" applyFill="1" applyAlignment="1">
      <alignment vertical="top"/>
    </xf>
    <xf numFmtId="164" fontId="25" fillId="4" borderId="0" xfId="1" applyNumberFormat="1" applyFont="1" applyFill="1" applyAlignment="1">
      <alignment vertical="top"/>
    </xf>
    <xf numFmtId="164" fontId="2" fillId="4" borderId="0" xfId="1" applyNumberFormat="1" applyFont="1" applyFill="1"/>
    <xf numFmtId="0" fontId="2" fillId="0" borderId="2" xfId="0" applyFont="1" applyBorder="1" applyAlignment="1">
      <alignment vertical="center" wrapText="1"/>
    </xf>
    <xf numFmtId="3" fontId="2" fillId="0" borderId="2" xfId="0" applyNumberFormat="1" applyFont="1" applyBorder="1" applyAlignment="1">
      <alignment horizontal="left" vertical="center" wrapText="1"/>
    </xf>
    <xf numFmtId="0" fontId="2" fillId="0" borderId="8" xfId="0" applyFont="1" applyBorder="1" applyAlignment="1">
      <alignment vertical="top" wrapText="1"/>
    </xf>
    <xf numFmtId="0" fontId="2" fillId="0" borderId="1" xfId="0" applyFont="1" applyBorder="1" applyAlignment="1">
      <alignment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0" borderId="2" xfId="0" applyFont="1" applyBorder="1" applyAlignment="1">
      <alignment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9" fillId="0" borderId="2" xfId="0" applyFont="1" applyBorder="1" applyAlignment="1">
      <alignment vertical="center" wrapText="1"/>
    </xf>
    <xf numFmtId="0" fontId="2" fillId="0" borderId="1" xfId="0" applyFont="1" applyBorder="1" applyAlignment="1">
      <alignment horizontal="left" vertical="center" wrapText="1"/>
    </xf>
    <xf numFmtId="0" fontId="2" fillId="4" borderId="8" xfId="0" applyFont="1" applyFill="1" applyBorder="1" applyAlignment="1">
      <alignment horizontal="left" vertical="top" wrapText="1" indent="2"/>
    </xf>
    <xf numFmtId="0" fontId="2" fillId="0" borderId="8" xfId="0" applyFont="1" applyBorder="1" applyAlignment="1">
      <alignment horizontal="left" vertical="top" wrapText="1"/>
    </xf>
    <xf numFmtId="165" fontId="9" fillId="0" borderId="2" xfId="0" applyNumberFormat="1" applyFont="1" applyBorder="1" applyAlignment="1">
      <alignment horizontal="left" vertical="center" wrapText="1"/>
    </xf>
    <xf numFmtId="0" fontId="2" fillId="0" borderId="2" xfId="0" applyFont="1" applyBorder="1" applyAlignment="1">
      <alignment vertical="top" wrapText="1"/>
    </xf>
    <xf numFmtId="0" fontId="11" fillId="4" borderId="2" xfId="0" applyFont="1" applyFill="1" applyBorder="1" applyAlignment="1">
      <alignment horizontal="left" vertical="center" wrapText="1"/>
    </xf>
    <xf numFmtId="3" fontId="9" fillId="4" borderId="2" xfId="0" applyNumberFormat="1" applyFont="1" applyFill="1" applyBorder="1" applyAlignment="1">
      <alignment horizontal="left" vertical="center" wrapText="1"/>
    </xf>
    <xf numFmtId="0" fontId="11" fillId="4" borderId="2" xfId="0" applyFont="1" applyFill="1" applyBorder="1" applyAlignment="1">
      <alignment vertical="center" wrapText="1"/>
    </xf>
    <xf numFmtId="0" fontId="9" fillId="4" borderId="14" xfId="0" applyFont="1" applyFill="1" applyBorder="1" applyAlignment="1">
      <alignment horizontal="left" vertical="center" wrapText="1"/>
    </xf>
    <xf numFmtId="0" fontId="4" fillId="4" borderId="0" xfId="0" applyFont="1" applyFill="1" applyAlignment="1">
      <alignment horizontal="left"/>
    </xf>
    <xf numFmtId="3" fontId="13" fillId="4" borderId="0" xfId="0" applyNumberFormat="1" applyFont="1" applyFill="1" applyAlignment="1">
      <alignment horizontal="left" vertical="center"/>
    </xf>
    <xf numFmtId="0" fontId="3" fillId="10" borderId="2" xfId="0" applyFont="1" applyFill="1" applyBorder="1" applyAlignment="1">
      <alignment vertical="center" wrapText="1"/>
    </xf>
    <xf numFmtId="0" fontId="26" fillId="4" borderId="0" xfId="0" applyFont="1" applyFill="1"/>
    <xf numFmtId="0" fontId="2" fillId="4" borderId="5" xfId="0" applyFont="1" applyFill="1" applyBorder="1" applyAlignment="1">
      <alignment vertical="top" wrapText="1"/>
    </xf>
    <xf numFmtId="0" fontId="3" fillId="4" borderId="2" xfId="0" applyFont="1" applyFill="1" applyBorder="1" applyAlignment="1">
      <alignment horizontal="left" vertical="top" wrapText="1"/>
    </xf>
    <xf numFmtId="165" fontId="2" fillId="4" borderId="8" xfId="2" applyNumberFormat="1" applyFont="1" applyFill="1" applyBorder="1" applyAlignment="1">
      <alignment horizontal="left" vertical="center" wrapText="1"/>
    </xf>
    <xf numFmtId="3" fontId="2" fillId="4" borderId="2" xfId="0" applyNumberFormat="1" applyFont="1" applyFill="1" applyBorder="1" applyAlignment="1">
      <alignment horizontal="center" vertical="center" wrapText="1"/>
    </xf>
    <xf numFmtId="0" fontId="2" fillId="12" borderId="2" xfId="0" applyFont="1" applyFill="1" applyBorder="1" applyAlignment="1">
      <alignment vertical="center" wrapText="1"/>
    </xf>
    <xf numFmtId="0" fontId="3" fillId="16" borderId="2" xfId="0" applyFont="1" applyFill="1" applyBorder="1" applyAlignment="1">
      <alignment vertical="center" wrapText="1"/>
    </xf>
    <xf numFmtId="3" fontId="9" fillId="4" borderId="2" xfId="0" applyNumberFormat="1" applyFont="1" applyFill="1" applyBorder="1" applyAlignment="1">
      <alignment horizontal="right" vertical="center" wrapText="1"/>
    </xf>
    <xf numFmtId="0" fontId="3" fillId="15" borderId="2" xfId="0" applyFont="1" applyFill="1" applyBorder="1" applyAlignment="1">
      <alignment horizontal="left" vertical="center" wrapText="1"/>
    </xf>
    <xf numFmtId="0" fontId="3" fillId="14" borderId="2" xfId="0" applyFont="1" applyFill="1" applyBorder="1" applyAlignment="1">
      <alignment vertical="center" wrapText="1"/>
    </xf>
    <xf numFmtId="165" fontId="2" fillId="4" borderId="2" xfId="3" applyNumberFormat="1" applyFont="1" applyFill="1" applyBorder="1" applyAlignment="1">
      <alignment vertical="center" wrapText="1"/>
    </xf>
    <xf numFmtId="0" fontId="3" fillId="0" borderId="2" xfId="0" applyFont="1" applyBorder="1" applyAlignment="1">
      <alignment horizontal="left" vertical="top" wrapText="1"/>
    </xf>
    <xf numFmtId="0" fontId="23" fillId="4" borderId="27" xfId="0" applyFont="1" applyFill="1" applyBorder="1" applyAlignment="1">
      <alignment horizontal="center"/>
    </xf>
    <xf numFmtId="0" fontId="2" fillId="13" borderId="14" xfId="0" applyFont="1" applyFill="1" applyBorder="1" applyAlignment="1">
      <alignment horizontal="left" vertical="center" wrapText="1"/>
    </xf>
    <xf numFmtId="0" fontId="9" fillId="0" borderId="2" xfId="0" applyFont="1" applyBorder="1" applyAlignment="1">
      <alignment horizontal="center" vertical="center" wrapText="1"/>
    </xf>
    <xf numFmtId="3" fontId="9" fillId="0" borderId="2" xfId="0" applyNumberFormat="1" applyFont="1" applyBorder="1" applyAlignment="1">
      <alignment horizontal="right" vertical="center" wrapText="1"/>
    </xf>
    <xf numFmtId="0" fontId="3" fillId="0" borderId="2" xfId="0" applyFont="1" applyBorder="1" applyAlignment="1">
      <alignment vertical="top" wrapText="1"/>
    </xf>
    <xf numFmtId="0" fontId="2" fillId="4" borderId="11" xfId="0" applyFont="1" applyFill="1" applyBorder="1" applyAlignment="1">
      <alignment vertical="top" wrapText="1"/>
    </xf>
    <xf numFmtId="165" fontId="2" fillId="4" borderId="10" xfId="2" applyNumberFormat="1" applyFont="1" applyFill="1" applyBorder="1" applyAlignment="1">
      <alignment vertical="center"/>
    </xf>
    <xf numFmtId="0" fontId="2" fillId="4" borderId="10" xfId="0" applyFont="1" applyFill="1" applyBorder="1" applyAlignment="1">
      <alignment horizontal="center" vertical="center"/>
    </xf>
    <xf numFmtId="3" fontId="9" fillId="4" borderId="8" xfId="0" applyNumberFormat="1" applyFont="1" applyFill="1" applyBorder="1" applyAlignment="1">
      <alignment horizontal="center" vertical="center" wrapText="1"/>
    </xf>
    <xf numFmtId="3" fontId="9" fillId="4" borderId="8" xfId="0" applyNumberFormat="1" applyFont="1" applyFill="1" applyBorder="1" applyAlignment="1">
      <alignment horizontal="right" vertical="center" wrapText="1" indent="1"/>
    </xf>
    <xf numFmtId="0" fontId="2" fillId="4" borderId="2" xfId="0" applyFont="1" applyFill="1" applyBorder="1" applyAlignment="1">
      <alignment horizontal="left" vertical="top" wrapText="1"/>
    </xf>
    <xf numFmtId="165" fontId="23" fillId="4" borderId="26" xfId="2" applyNumberFormat="1" applyFont="1" applyFill="1" applyBorder="1" applyAlignment="1">
      <alignment horizontal="center"/>
    </xf>
    <xf numFmtId="9" fontId="2" fillId="4" borderId="2" xfId="1" applyFont="1" applyFill="1" applyBorder="1"/>
    <xf numFmtId="0" fontId="3" fillId="4" borderId="25" xfId="0" applyFont="1" applyFill="1" applyBorder="1" applyAlignment="1">
      <alignment horizontal="left" vertical="top"/>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xf>
    <xf numFmtId="0" fontId="11" fillId="4" borderId="25" xfId="0" applyFont="1" applyFill="1" applyBorder="1" applyAlignment="1">
      <alignment horizontal="center" vertical="top"/>
    </xf>
    <xf numFmtId="3" fontId="11" fillId="4" borderId="25" xfId="0" applyNumberFormat="1" applyFont="1" applyFill="1" applyBorder="1" applyAlignment="1">
      <alignment horizontal="right" vertical="top"/>
    </xf>
    <xf numFmtId="0" fontId="11" fillId="4" borderId="25" xfId="0" applyFont="1" applyFill="1" applyBorder="1" applyAlignment="1">
      <alignment horizontal="left" vertical="top"/>
    </xf>
    <xf numFmtId="0" fontId="11" fillId="4" borderId="25" xfId="0" applyFont="1" applyFill="1" applyBorder="1" applyAlignment="1">
      <alignment horizontal="left" vertical="top" wrapText="1"/>
    </xf>
    <xf numFmtId="0" fontId="2" fillId="6" borderId="2" xfId="0" applyFont="1" applyFill="1" applyBorder="1" applyAlignment="1">
      <alignment vertical="top" wrapText="1"/>
    </xf>
    <xf numFmtId="0" fontId="22" fillId="6" borderId="2" xfId="0" applyFont="1" applyFill="1" applyBorder="1" applyAlignment="1">
      <alignment vertical="top" wrapText="1"/>
    </xf>
    <xf numFmtId="0" fontId="2" fillId="6" borderId="2" xfId="0" applyFont="1" applyFill="1" applyBorder="1" applyAlignment="1">
      <alignment horizontal="left" vertical="center" wrapText="1"/>
    </xf>
    <xf numFmtId="0" fontId="2" fillId="13" borderId="14" xfId="0" applyFont="1" applyFill="1" applyBorder="1" applyAlignment="1">
      <alignment horizontal="left" vertical="top" wrapText="1"/>
    </xf>
    <xf numFmtId="0" fontId="7" fillId="5" borderId="1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51" xfId="0" applyFont="1" applyFill="1" applyBorder="1" applyAlignment="1">
      <alignment vertical="center" wrapText="1"/>
    </xf>
    <xf numFmtId="3" fontId="7" fillId="5" borderId="14" xfId="0" applyNumberFormat="1" applyFont="1" applyFill="1" applyBorder="1" applyAlignment="1">
      <alignment horizontal="left" vertical="center" wrapText="1"/>
    </xf>
    <xf numFmtId="0" fontId="2" fillId="4" borderId="8" xfId="0" applyFont="1" applyFill="1" applyBorder="1" applyAlignment="1">
      <alignment horizontal="left" vertical="top" wrapText="1"/>
    </xf>
    <xf numFmtId="0" fontId="2" fillId="4" borderId="2" xfId="0" applyFont="1" applyFill="1" applyBorder="1" applyAlignment="1">
      <alignment horizontal="left" vertical="top" wrapText="1" indent="2"/>
    </xf>
    <xf numFmtId="0" fontId="11" fillId="4" borderId="26" xfId="0" applyFont="1" applyFill="1" applyBorder="1" applyAlignment="1">
      <alignment horizontal="center" vertical="top"/>
    </xf>
    <xf numFmtId="3" fontId="11" fillId="4" borderId="26" xfId="0" applyNumberFormat="1" applyFont="1" applyFill="1" applyBorder="1" applyAlignment="1">
      <alignment horizontal="right" vertical="top"/>
    </xf>
    <xf numFmtId="0" fontId="2" fillId="4" borderId="29" xfId="0" applyFont="1" applyFill="1" applyBorder="1" applyAlignment="1">
      <alignment vertical="center" wrapText="1"/>
    </xf>
    <xf numFmtId="0" fontId="2" fillId="0" borderId="29" xfId="0" applyFont="1" applyBorder="1" applyAlignment="1">
      <alignment vertical="center" wrapText="1"/>
    </xf>
    <xf numFmtId="0" fontId="9" fillId="4" borderId="52" xfId="0" applyFont="1" applyFill="1" applyBorder="1" applyAlignment="1">
      <alignment horizontal="center" vertical="center" wrapText="1"/>
    </xf>
    <xf numFmtId="3" fontId="9" fillId="4" borderId="29" xfId="0" applyNumberFormat="1" applyFont="1" applyFill="1" applyBorder="1" applyAlignment="1">
      <alignment vertical="center" wrapText="1"/>
    </xf>
    <xf numFmtId="0" fontId="2" fillId="4" borderId="0" xfId="0" applyFont="1" applyFill="1" applyAlignment="1">
      <alignment vertical="top"/>
    </xf>
    <xf numFmtId="0" fontId="3" fillId="4" borderId="25" xfId="0" applyFont="1" applyFill="1" applyBorder="1" applyAlignment="1">
      <alignment vertical="top"/>
    </xf>
    <xf numFmtId="0" fontId="3" fillId="4" borderId="25" xfId="0" applyFont="1" applyFill="1" applyBorder="1" applyAlignment="1">
      <alignment vertical="top" wrapText="1"/>
    </xf>
    <xf numFmtId="0" fontId="11" fillId="4" borderId="25" xfId="0" applyFont="1" applyFill="1" applyBorder="1" applyAlignment="1">
      <alignment vertical="top"/>
    </xf>
    <xf numFmtId="3" fontId="11" fillId="4" borderId="25" xfId="0" applyNumberFormat="1" applyFont="1" applyFill="1" applyBorder="1" applyAlignment="1">
      <alignment vertical="top"/>
    </xf>
    <xf numFmtId="0" fontId="0" fillId="4" borderId="0" xfId="0" applyFill="1" applyAlignment="1">
      <alignment vertical="top"/>
    </xf>
    <xf numFmtId="3" fontId="0" fillId="0" borderId="0" xfId="0" applyNumberFormat="1" applyAlignment="1">
      <alignment vertical="top"/>
    </xf>
    <xf numFmtId="3" fontId="2" fillId="4" borderId="0" xfId="0" applyNumberFormat="1" applyFont="1" applyFill="1" applyAlignment="1">
      <alignment vertical="top"/>
    </xf>
    <xf numFmtId="165" fontId="9" fillId="4" borderId="2" xfId="0" quotePrefix="1" applyNumberFormat="1" applyFont="1" applyFill="1" applyBorder="1" applyAlignment="1">
      <alignment horizontal="right" vertical="center" wrapText="1"/>
    </xf>
    <xf numFmtId="0" fontId="9" fillId="4" borderId="8" xfId="0" applyFont="1" applyFill="1" applyBorder="1" applyAlignment="1">
      <alignment horizontal="center" vertical="center" wrapText="1"/>
    </xf>
    <xf numFmtId="0" fontId="3" fillId="17" borderId="2" xfId="0" applyFont="1" applyFill="1" applyBorder="1" applyAlignment="1">
      <alignment vertical="center" wrapText="1"/>
    </xf>
    <xf numFmtId="0" fontId="2" fillId="18" borderId="8" xfId="0" applyFont="1" applyFill="1" applyBorder="1" applyAlignment="1">
      <alignment vertical="center" wrapText="1"/>
    </xf>
    <xf numFmtId="0" fontId="3" fillId="18" borderId="2" xfId="0" applyFont="1" applyFill="1" applyBorder="1" applyAlignment="1">
      <alignment vertical="center" wrapText="1"/>
    </xf>
    <xf numFmtId="0" fontId="2" fillId="12" borderId="2" xfId="0" applyFont="1" applyFill="1" applyBorder="1" applyAlignment="1">
      <alignment vertical="top" wrapText="1"/>
    </xf>
    <xf numFmtId="0" fontId="3" fillId="12" borderId="2" xfId="0" applyFont="1" applyFill="1" applyBorder="1" applyAlignment="1">
      <alignment vertical="center" wrapText="1"/>
    </xf>
    <xf numFmtId="0" fontId="2" fillId="18" borderId="8" xfId="0" applyFont="1" applyFill="1" applyBorder="1" applyAlignment="1">
      <alignment vertical="top" wrapText="1"/>
    </xf>
    <xf numFmtId="0" fontId="2" fillId="14" borderId="2" xfId="0" applyFont="1" applyFill="1" applyBorder="1" applyAlignment="1">
      <alignment horizontal="left" vertical="center" wrapText="1"/>
    </xf>
    <xf numFmtId="0" fontId="3" fillId="14" borderId="2" xfId="0" applyFont="1" applyFill="1" applyBorder="1" applyAlignment="1">
      <alignment horizontal="left" vertical="center" wrapText="1"/>
    </xf>
    <xf numFmtId="0" fontId="3" fillId="19" borderId="2" xfId="0" applyFont="1" applyFill="1" applyBorder="1" applyAlignment="1">
      <alignment vertical="center" wrapText="1"/>
    </xf>
    <xf numFmtId="0" fontId="2" fillId="16" borderId="2" xfId="0" applyFont="1" applyFill="1" applyBorder="1" applyAlignment="1">
      <alignment horizontal="left" vertical="center" wrapText="1"/>
    </xf>
    <xf numFmtId="0" fontId="3" fillId="16" borderId="14" xfId="0" applyFont="1" applyFill="1" applyBorder="1" applyAlignment="1">
      <alignment vertical="center" wrapText="1"/>
    </xf>
    <xf numFmtId="0" fontId="9" fillId="19" borderId="2" xfId="0" applyFont="1" applyFill="1" applyBorder="1" applyAlignment="1">
      <alignment vertical="center" wrapText="1"/>
    </xf>
    <xf numFmtId="0" fontId="2" fillId="19" borderId="0" xfId="0" applyFont="1" applyFill="1" applyAlignment="1">
      <alignment vertical="center" wrapText="1"/>
    </xf>
    <xf numFmtId="0" fontId="3" fillId="12"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3" fillId="16" borderId="2" xfId="0" applyFont="1" applyFill="1" applyBorder="1" applyAlignment="1">
      <alignment vertical="top" wrapText="1"/>
    </xf>
    <xf numFmtId="0" fontId="9" fillId="19" borderId="2" xfId="0" applyFont="1" applyFill="1" applyBorder="1" applyAlignment="1">
      <alignment vertical="top" wrapText="1"/>
    </xf>
    <xf numFmtId="0" fontId="2" fillId="19" borderId="2" xfId="0" applyFont="1" applyFill="1" applyBorder="1" applyAlignment="1">
      <alignment vertical="center" wrapText="1"/>
    </xf>
    <xf numFmtId="0" fontId="2" fillId="14" borderId="2" xfId="0" applyFont="1" applyFill="1" applyBorder="1" applyAlignment="1">
      <alignment vertical="center" wrapText="1"/>
    </xf>
    <xf numFmtId="0" fontId="2" fillId="19" borderId="2" xfId="0" applyFont="1" applyFill="1" applyBorder="1" applyAlignment="1">
      <alignment horizontal="left" vertical="center" wrapText="1"/>
    </xf>
    <xf numFmtId="0" fontId="2" fillId="19" borderId="2" xfId="0" applyFont="1" applyFill="1" applyBorder="1" applyAlignment="1">
      <alignment horizontal="left" vertical="top" wrapText="1"/>
    </xf>
    <xf numFmtId="0" fontId="2" fillId="15" borderId="2" xfId="0" applyFont="1" applyFill="1" applyBorder="1" applyAlignment="1">
      <alignment horizontal="left" vertical="center" wrapText="1"/>
    </xf>
    <xf numFmtId="0" fontId="2" fillId="16" borderId="2" xfId="0" applyFont="1" applyFill="1" applyBorder="1" applyAlignment="1">
      <alignment horizontal="left" vertical="top" wrapText="1"/>
    </xf>
    <xf numFmtId="0" fontId="9" fillId="19" borderId="2" xfId="0" applyFont="1" applyFill="1" applyBorder="1" applyAlignment="1">
      <alignment horizontal="left" vertical="center" wrapText="1"/>
    </xf>
    <xf numFmtId="0" fontId="3" fillId="18" borderId="8" xfId="0" applyFont="1" applyFill="1" applyBorder="1" applyAlignment="1">
      <alignment vertical="center" wrapText="1"/>
    </xf>
    <xf numFmtId="0" fontId="3" fillId="19" borderId="2"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3" fillId="13" borderId="30" xfId="0" applyFont="1" applyFill="1" applyBorder="1" applyAlignment="1">
      <alignment horizontal="left" vertical="center" wrapText="1"/>
    </xf>
    <xf numFmtId="0" fontId="2" fillId="15" borderId="48" xfId="0" applyFont="1" applyFill="1" applyBorder="1" applyAlignment="1">
      <alignment horizontal="left" vertical="center" wrapText="1"/>
    </xf>
    <xf numFmtId="0" fontId="2" fillId="13" borderId="30" xfId="0" applyFont="1" applyFill="1" applyBorder="1" applyAlignment="1">
      <alignment horizontal="left" vertical="center" wrapText="1"/>
    </xf>
    <xf numFmtId="0" fontId="3" fillId="15" borderId="31" xfId="0" applyFont="1" applyFill="1" applyBorder="1" applyAlignment="1">
      <alignment horizontal="left" vertical="center" wrapText="1"/>
    </xf>
    <xf numFmtId="0" fontId="9" fillId="20" borderId="50" xfId="0" applyFont="1" applyFill="1" applyBorder="1"/>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3" fontId="27" fillId="5" borderId="42" xfId="0" applyNumberFormat="1" applyFont="1" applyFill="1" applyBorder="1" applyAlignment="1">
      <alignment horizontal="center" wrapText="1"/>
    </xf>
    <xf numFmtId="3" fontId="27" fillId="5" borderId="43" xfId="0" applyNumberFormat="1" applyFont="1" applyFill="1" applyBorder="1" applyAlignment="1">
      <alignment horizontal="center" wrapText="1"/>
    </xf>
    <xf numFmtId="3" fontId="27" fillId="5" borderId="44" xfId="0" applyNumberFormat="1" applyFont="1" applyFill="1" applyBorder="1" applyAlignment="1">
      <alignment horizontal="center" wrapText="1"/>
    </xf>
    <xf numFmtId="3" fontId="27" fillId="5" borderId="45" xfId="0" applyNumberFormat="1" applyFont="1" applyFill="1" applyBorder="1" applyAlignment="1">
      <alignment horizontal="center" wrapText="1"/>
    </xf>
    <xf numFmtId="3" fontId="27" fillId="5" borderId="46" xfId="0" applyNumberFormat="1" applyFont="1" applyFill="1" applyBorder="1" applyAlignment="1">
      <alignment horizontal="center" wrapText="1"/>
    </xf>
    <xf numFmtId="0" fontId="2" fillId="4" borderId="1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165" fontId="9" fillId="4" borderId="8" xfId="2" applyNumberFormat="1" applyFont="1" applyFill="1" applyBorder="1" applyAlignment="1">
      <alignment horizontal="center" vertical="center" wrapText="1"/>
    </xf>
    <xf numFmtId="165" fontId="9" fillId="4" borderId="10" xfId="2" applyNumberFormat="1" applyFont="1" applyFill="1" applyBorder="1" applyAlignment="1">
      <alignment horizontal="center" vertical="center" wrapText="1"/>
    </xf>
    <xf numFmtId="0" fontId="9" fillId="4" borderId="9" xfId="0" applyFont="1" applyFill="1" applyBorder="1" applyAlignment="1">
      <alignment horizontal="center" vertical="center" wrapText="1"/>
    </xf>
    <xf numFmtId="165" fontId="9" fillId="4" borderId="9" xfId="2" applyNumberFormat="1" applyFont="1" applyFill="1" applyBorder="1" applyAlignment="1">
      <alignment horizontal="center" vertical="center" wrapText="1"/>
    </xf>
    <xf numFmtId="3" fontId="9" fillId="4" borderId="8" xfId="0" applyNumberFormat="1" applyFont="1" applyFill="1" applyBorder="1" applyAlignment="1">
      <alignment horizontal="center" vertical="center" wrapText="1"/>
    </xf>
    <xf numFmtId="3" fontId="9" fillId="4" borderId="10" xfId="0" applyNumberFormat="1" applyFont="1" applyFill="1" applyBorder="1" applyAlignment="1">
      <alignment horizontal="center" vertical="center"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 fillId="4" borderId="10" xfId="0" applyFont="1" applyFill="1" applyBorder="1" applyAlignment="1">
      <alignment horizontal="left" vertical="center" wrapText="1" indent="2"/>
    </xf>
    <xf numFmtId="0" fontId="3" fillId="4" borderId="2" xfId="0" applyFont="1" applyFill="1" applyBorder="1" applyAlignment="1">
      <alignment horizontal="left" vertical="top"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3" fillId="4" borderId="8" xfId="0" applyFont="1" applyFill="1" applyBorder="1" applyAlignment="1">
      <alignment horizontal="left" vertical="top" wrapText="1"/>
    </xf>
    <xf numFmtId="0" fontId="3" fillId="4" borderId="10" xfId="0" applyFont="1" applyFill="1" applyBorder="1" applyAlignment="1">
      <alignment horizontal="left" vertical="top" wrapText="1"/>
    </xf>
    <xf numFmtId="0" fontId="2" fillId="4" borderId="10" xfId="0" applyFont="1" applyFill="1" applyBorder="1" applyAlignment="1">
      <alignment horizontal="left" vertical="center" wrapText="1"/>
    </xf>
    <xf numFmtId="0" fontId="3" fillId="4" borderId="9" xfId="0" applyFont="1" applyFill="1" applyBorder="1" applyAlignment="1">
      <alignment horizontal="left" vertical="top" wrapText="1"/>
    </xf>
    <xf numFmtId="0" fontId="2" fillId="4" borderId="9" xfId="0" applyFont="1" applyFill="1" applyBorder="1" applyAlignment="1">
      <alignment vertical="top" wrapText="1"/>
    </xf>
    <xf numFmtId="0" fontId="2" fillId="4" borderId="10" xfId="0" applyFont="1" applyFill="1" applyBorder="1" applyAlignment="1">
      <alignment vertical="top" wrapText="1"/>
    </xf>
    <xf numFmtId="0" fontId="2" fillId="19" borderId="8" xfId="0" applyFont="1" applyFill="1" applyBorder="1" applyAlignment="1">
      <alignment horizontal="left" vertical="center" wrapText="1"/>
    </xf>
    <xf numFmtId="0" fontId="2" fillId="19" borderId="10" xfId="0" applyFont="1" applyFill="1" applyBorder="1" applyAlignment="1">
      <alignment horizontal="left" vertical="center" wrapText="1"/>
    </xf>
    <xf numFmtId="0" fontId="3" fillId="16" borderId="8" xfId="0" applyFont="1" applyFill="1" applyBorder="1" applyAlignment="1">
      <alignment horizontal="left" vertical="center" wrapText="1"/>
    </xf>
    <xf numFmtId="0" fontId="3" fillId="16" borderId="9" xfId="0" applyFont="1" applyFill="1" applyBorder="1" applyAlignment="1">
      <alignment horizontal="left" vertical="center" wrapText="1"/>
    </xf>
    <xf numFmtId="0" fontId="3" fillId="16" borderId="10" xfId="0" applyFont="1" applyFill="1" applyBorder="1" applyAlignment="1">
      <alignment horizontal="left" vertical="center" wrapText="1"/>
    </xf>
    <xf numFmtId="0" fontId="3" fillId="15" borderId="8" xfId="0" applyFont="1" applyFill="1" applyBorder="1" applyAlignment="1">
      <alignment horizontal="left" vertical="center" wrapText="1"/>
    </xf>
    <xf numFmtId="0" fontId="3" fillId="15" borderId="10" xfId="0" applyFont="1" applyFill="1" applyBorder="1" applyAlignment="1">
      <alignment horizontal="left" vertical="center" wrapText="1"/>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165" fontId="2" fillId="4" borderId="8" xfId="2" applyNumberFormat="1" applyFont="1" applyFill="1" applyBorder="1" applyAlignment="1">
      <alignment horizontal="center" vertical="center"/>
    </xf>
    <xf numFmtId="165" fontId="2" fillId="4" borderId="10" xfId="2" applyNumberFormat="1" applyFont="1" applyFill="1" applyBorder="1" applyAlignment="1">
      <alignment horizontal="center" vertical="center"/>
    </xf>
    <xf numFmtId="0" fontId="2" fillId="4" borderId="9" xfId="0" applyFont="1" applyFill="1" applyBorder="1" applyAlignment="1">
      <alignment horizontal="center" vertical="center"/>
    </xf>
    <xf numFmtId="165" fontId="2" fillId="4" borderId="9" xfId="2" applyNumberFormat="1" applyFont="1" applyFill="1" applyBorder="1" applyAlignment="1">
      <alignment horizontal="center" vertical="center"/>
    </xf>
    <xf numFmtId="0" fontId="11" fillId="4" borderId="2" xfId="0" applyFont="1" applyFill="1" applyBorder="1" applyAlignment="1">
      <alignment horizontal="left" vertical="top"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 fillId="4" borderId="2"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4" borderId="18" xfId="0" applyFont="1" applyFill="1" applyBorder="1" applyAlignment="1">
      <alignment horizontal="left" vertical="top" wrapText="1"/>
    </xf>
    <xf numFmtId="0" fontId="2" fillId="4" borderId="16" xfId="0" applyFont="1" applyFill="1" applyBorder="1" applyAlignment="1">
      <alignment horizontal="left" vertical="center" wrapText="1"/>
    </xf>
    <xf numFmtId="0" fontId="3" fillId="4" borderId="16" xfId="0" applyFont="1" applyFill="1" applyBorder="1" applyAlignment="1">
      <alignment horizontal="left" vertical="top" wrapText="1"/>
    </xf>
    <xf numFmtId="0" fontId="3" fillId="13" borderId="53" xfId="0" applyFont="1" applyFill="1" applyBorder="1" applyAlignment="1">
      <alignment horizontal="left" vertical="center" wrapText="1"/>
    </xf>
    <xf numFmtId="0" fontId="3" fillId="13" borderId="29" xfId="0" applyFont="1" applyFill="1" applyBorder="1" applyAlignment="1">
      <alignment horizontal="left" vertical="center" wrapText="1"/>
    </xf>
  </cellXfs>
  <cellStyles count="4">
    <cellStyle name="Comma" xfId="2" builtinId="3"/>
    <cellStyle name="Comma 2" xfId="3" xr:uid="{233F613E-3D62-48B8-AEB3-A9AF5C76D5A8}"/>
    <cellStyle name="Normal" xfId="0" builtinId="0"/>
    <cellStyle name="Percent" xfId="1" builtinId="5"/>
  </cellStyles>
  <dxfs count="0"/>
  <tableStyles count="0" defaultTableStyle="TableStyleMedium2" defaultPivotStyle="PivotStyleLight16"/>
  <colors>
    <mruColors>
      <color rgb="FF84D571"/>
      <color rgb="FF809EAE"/>
      <color rgb="FFBFCFD6"/>
      <color rgb="FFF28C16"/>
      <color rgb="FFFFC800"/>
      <color rgb="FF00A1C9"/>
      <color rgb="FF00B441"/>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Taxonomy eligibility</a:t>
            </a:r>
            <a:r>
              <a:rPr lang="en-GB" sz="1800" b="1" baseline="0"/>
              <a:t> of green lending portfolio</a:t>
            </a:r>
            <a:endParaRPr lang="en-GB"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spPr>
            <a:solidFill>
              <a:schemeClr val="accent1">
                <a:lumMod val="60000"/>
                <a:lumOff val="40000"/>
              </a:schemeClr>
            </a:solidFill>
          </c:spPr>
          <c:dPt>
            <c:idx val="0"/>
            <c:bubble3D val="0"/>
            <c:spPr>
              <a:solidFill>
                <a:srgbClr val="84D571"/>
              </a:solidFill>
              <a:ln w="19050">
                <a:solidFill>
                  <a:schemeClr val="lt1"/>
                </a:solidFill>
              </a:ln>
              <a:effectLst/>
            </c:spPr>
            <c:extLst>
              <c:ext xmlns:c16="http://schemas.microsoft.com/office/drawing/2014/chart" uri="{C3380CC4-5D6E-409C-BE32-E72D297353CC}">
                <c16:uniqueId val="{00000003-1D21-4E7E-8BD4-1AD78C9EBFC8}"/>
              </c:ext>
            </c:extLst>
          </c:dPt>
          <c:dPt>
            <c:idx val="1"/>
            <c:bubble3D val="0"/>
            <c:spPr>
              <a:solidFill>
                <a:srgbClr val="00A1C9"/>
              </a:solidFill>
              <a:ln w="19050">
                <a:solidFill>
                  <a:schemeClr val="lt1"/>
                </a:solidFill>
              </a:ln>
              <a:effectLst/>
            </c:spPr>
            <c:extLst>
              <c:ext xmlns:c16="http://schemas.microsoft.com/office/drawing/2014/chart" uri="{C3380CC4-5D6E-409C-BE32-E72D297353CC}">
                <c16:uniqueId val="{00000002-1D21-4E7E-8BD4-1AD78C9EB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Summary!$L$19:$L$20</c:f>
              <c:strCache>
                <c:ptCount val="2"/>
                <c:pt idx="0">
                  <c:v>Eligible </c:v>
                </c:pt>
                <c:pt idx="1">
                  <c:v>Not eligible</c:v>
                </c:pt>
              </c:strCache>
            </c:strRef>
          </c:cat>
          <c:val>
            <c:numRef>
              <c:f>Summary!$N$19:$N$20</c:f>
              <c:numCache>
                <c:formatCode>0.0\ %</c:formatCode>
                <c:ptCount val="2"/>
                <c:pt idx="0">
                  <c:v>0.82486472548453471</c:v>
                </c:pt>
                <c:pt idx="1">
                  <c:v>0.17513527451546534</c:v>
                </c:pt>
              </c:numCache>
            </c:numRef>
          </c:val>
          <c:extLst>
            <c:ext xmlns:c16="http://schemas.microsoft.com/office/drawing/2014/chart" uri="{C3380CC4-5D6E-409C-BE32-E72D297353CC}">
              <c16:uniqueId val="{00000000-1D21-4E7E-8BD4-1AD78C9EBFC8}"/>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b="1"/>
              <a:t>Total alignment (SC + DNSH)</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00B441"/>
              </a:solidFill>
              <a:ln w="19050">
                <a:solidFill>
                  <a:schemeClr val="lt1"/>
                </a:solidFill>
              </a:ln>
              <a:effectLst/>
            </c:spPr>
            <c:extLst>
              <c:ext xmlns:c16="http://schemas.microsoft.com/office/drawing/2014/chart" uri="{C3380CC4-5D6E-409C-BE32-E72D297353CC}">
                <c16:uniqueId val="{00000001-81AC-49F0-A850-2FBD08013550}"/>
              </c:ext>
            </c:extLst>
          </c:dPt>
          <c:dPt>
            <c:idx val="1"/>
            <c:bubble3D val="0"/>
            <c:spPr>
              <a:solidFill>
                <a:srgbClr val="FFC800"/>
              </a:solidFill>
              <a:ln w="19050">
                <a:solidFill>
                  <a:schemeClr val="lt1"/>
                </a:solidFill>
              </a:ln>
              <a:effectLst/>
            </c:spPr>
            <c:extLst>
              <c:ext xmlns:c16="http://schemas.microsoft.com/office/drawing/2014/chart" uri="{C3380CC4-5D6E-409C-BE32-E72D297353CC}">
                <c16:uniqueId val="{0000000C-5074-4480-AA6F-FB5DA37CE134}"/>
              </c:ext>
            </c:extLst>
          </c:dPt>
          <c:dPt>
            <c:idx val="2"/>
            <c:bubble3D val="0"/>
            <c:spPr>
              <a:solidFill>
                <a:srgbClr val="00A1C9"/>
              </a:solidFill>
              <a:ln w="19050">
                <a:solidFill>
                  <a:schemeClr val="lt1"/>
                </a:solidFill>
              </a:ln>
              <a:effectLst/>
            </c:spPr>
            <c:extLst>
              <c:ext xmlns:c16="http://schemas.microsoft.com/office/drawing/2014/chart" uri="{C3380CC4-5D6E-409C-BE32-E72D297353CC}">
                <c16:uniqueId val="{00000003-81AC-49F0-A850-2FBD08013550}"/>
              </c:ext>
            </c:extLst>
          </c:dPt>
          <c:dPt>
            <c:idx val="3"/>
            <c:bubble3D val="0"/>
            <c:spPr>
              <a:solidFill>
                <a:srgbClr val="F28C16"/>
              </a:solidFill>
              <a:ln w="19050">
                <a:solidFill>
                  <a:schemeClr val="lt1"/>
                </a:solidFill>
              </a:ln>
              <a:effectLst/>
            </c:spPr>
            <c:extLst>
              <c:ext xmlns:c16="http://schemas.microsoft.com/office/drawing/2014/chart" uri="{C3380CC4-5D6E-409C-BE32-E72D297353CC}">
                <c16:uniqueId val="{00000005-81AC-49F0-A850-2FBD08013550}"/>
              </c:ext>
            </c:extLst>
          </c:dPt>
          <c:dPt>
            <c:idx val="4"/>
            <c:bubble3D val="0"/>
            <c:spPr>
              <a:solidFill>
                <a:srgbClr val="809EAE"/>
              </a:solidFill>
              <a:ln w="19050">
                <a:solidFill>
                  <a:schemeClr val="lt1"/>
                </a:solidFill>
              </a:ln>
              <a:effectLst/>
            </c:spPr>
            <c:extLst>
              <c:ext xmlns:c16="http://schemas.microsoft.com/office/drawing/2014/chart" uri="{C3380CC4-5D6E-409C-BE32-E72D297353CC}">
                <c16:uniqueId val="{00000007-81AC-49F0-A850-2FBD08013550}"/>
              </c:ext>
            </c:extLst>
          </c:dPt>
          <c:dPt>
            <c:idx val="5"/>
            <c:bubble3D val="0"/>
            <c:spPr>
              <a:solidFill>
                <a:srgbClr val="BFCFD6"/>
              </a:solidFill>
              <a:ln w="19050">
                <a:solidFill>
                  <a:schemeClr val="lt1"/>
                </a:solidFill>
              </a:ln>
              <a:effectLst/>
            </c:spPr>
            <c:extLst>
              <c:ext xmlns:c16="http://schemas.microsoft.com/office/drawing/2014/chart" uri="{C3380CC4-5D6E-409C-BE32-E72D297353CC}">
                <c16:uniqueId val="{00000009-81AC-49F0-A850-2FBD080135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Summary!$K$10:$K$15</c:f>
              <c:strCache>
                <c:ptCount val="6"/>
                <c:pt idx="0">
                  <c:v>Aligned</c:v>
                </c:pt>
                <c:pt idx="1">
                  <c:v>Partly aligned</c:v>
                </c:pt>
                <c:pt idx="2">
                  <c:v>Not eligible </c:v>
                </c:pt>
                <c:pt idx="3">
                  <c:v>Likely not aligned</c:v>
                </c:pt>
                <c:pt idx="4">
                  <c:v>Could not be assessed </c:v>
                </c:pt>
                <c:pt idx="5">
                  <c:v>Projects assessed individually </c:v>
                </c:pt>
              </c:strCache>
            </c:strRef>
          </c:cat>
          <c:val>
            <c:numRef>
              <c:f>Summary!$Q$10:$Q$15</c:f>
              <c:numCache>
                <c:formatCode>0.0\ %</c:formatCode>
                <c:ptCount val="6"/>
                <c:pt idx="0">
                  <c:v>0</c:v>
                </c:pt>
                <c:pt idx="1">
                  <c:v>8.4124889544642492E-2</c:v>
                </c:pt>
                <c:pt idx="2">
                  <c:v>5.6279615731039005E-2</c:v>
                </c:pt>
                <c:pt idx="3">
                  <c:v>0.74073983593989212</c:v>
                </c:pt>
                <c:pt idx="4">
                  <c:v>0</c:v>
                </c:pt>
                <c:pt idx="5">
                  <c:v>0.11885565878442628</c:v>
                </c:pt>
              </c:numCache>
            </c:numRef>
          </c:val>
          <c:extLst>
            <c:ext xmlns:c16="http://schemas.microsoft.com/office/drawing/2014/chart" uri="{C3380CC4-5D6E-409C-BE32-E72D297353CC}">
              <c16:uniqueId val="{00000009-57B4-434D-9E86-859788BDFC2C}"/>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GB" sz="1600" b="1"/>
              <a:t>Alignmen</a:t>
            </a:r>
            <a:r>
              <a:rPr lang="en-GB" sz="1600" b="1" baseline="0"/>
              <a:t>t of substantial contribution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00B441"/>
              </a:solidFill>
              <a:ln w="19050">
                <a:solidFill>
                  <a:schemeClr val="lt1"/>
                </a:solidFill>
              </a:ln>
              <a:effectLst/>
            </c:spPr>
            <c:extLst>
              <c:ext xmlns:c16="http://schemas.microsoft.com/office/drawing/2014/chart" uri="{C3380CC4-5D6E-409C-BE32-E72D297353CC}">
                <c16:uniqueId val="{00000006-26D9-4464-B3D5-674E39CD325B}"/>
              </c:ext>
            </c:extLst>
          </c:dPt>
          <c:dPt>
            <c:idx val="1"/>
            <c:bubble3D val="0"/>
            <c:spPr>
              <a:solidFill>
                <a:srgbClr val="FFC800"/>
              </a:solidFill>
              <a:ln w="19050">
                <a:solidFill>
                  <a:schemeClr val="lt1"/>
                </a:solidFill>
              </a:ln>
              <a:effectLst/>
            </c:spPr>
            <c:extLst>
              <c:ext xmlns:c16="http://schemas.microsoft.com/office/drawing/2014/chart" uri="{C3380CC4-5D6E-409C-BE32-E72D297353CC}">
                <c16:uniqueId val="{00000002-26D9-4464-B3D5-674E39CD325B}"/>
              </c:ext>
            </c:extLst>
          </c:dPt>
          <c:dPt>
            <c:idx val="2"/>
            <c:bubble3D val="0"/>
            <c:spPr>
              <a:solidFill>
                <a:srgbClr val="00A1C9"/>
              </a:solidFill>
              <a:ln w="19050">
                <a:solidFill>
                  <a:schemeClr val="lt1"/>
                </a:solidFill>
              </a:ln>
              <a:effectLst/>
            </c:spPr>
            <c:extLst>
              <c:ext xmlns:c16="http://schemas.microsoft.com/office/drawing/2014/chart" uri="{C3380CC4-5D6E-409C-BE32-E72D297353CC}">
                <c16:uniqueId val="{00000003-26D9-4464-B3D5-674E39CD325B}"/>
              </c:ext>
            </c:extLst>
          </c:dPt>
          <c:dPt>
            <c:idx val="3"/>
            <c:bubble3D val="0"/>
            <c:spPr>
              <a:solidFill>
                <a:srgbClr val="F28C16"/>
              </a:solidFill>
              <a:ln w="19050">
                <a:solidFill>
                  <a:schemeClr val="lt1"/>
                </a:solidFill>
              </a:ln>
              <a:effectLst/>
            </c:spPr>
            <c:extLst>
              <c:ext xmlns:c16="http://schemas.microsoft.com/office/drawing/2014/chart" uri="{C3380CC4-5D6E-409C-BE32-E72D297353CC}">
                <c16:uniqueId val="{00000004-26D9-4464-B3D5-674E39CD325B}"/>
              </c:ext>
            </c:extLst>
          </c:dPt>
          <c:dPt>
            <c:idx val="4"/>
            <c:bubble3D val="0"/>
            <c:spPr>
              <a:solidFill>
                <a:schemeClr val="accent3"/>
              </a:solidFill>
              <a:ln w="19050">
                <a:solidFill>
                  <a:schemeClr val="lt1"/>
                </a:solidFill>
              </a:ln>
              <a:effectLst/>
            </c:spPr>
            <c:extLst>
              <c:ext xmlns:c16="http://schemas.microsoft.com/office/drawing/2014/chart" uri="{C3380CC4-5D6E-409C-BE32-E72D297353CC}">
                <c16:uniqueId val="{00000005-26D9-4464-B3D5-674E39CD325B}"/>
              </c:ext>
            </c:extLst>
          </c:dPt>
          <c:dPt>
            <c:idx val="5"/>
            <c:bubble3D val="0"/>
            <c:spPr>
              <a:solidFill>
                <a:srgbClr val="BFCFD6"/>
              </a:solidFill>
              <a:ln w="19050">
                <a:solidFill>
                  <a:schemeClr val="lt1"/>
                </a:solidFill>
              </a:ln>
              <a:effectLst/>
            </c:spPr>
            <c:extLst>
              <c:ext xmlns:c16="http://schemas.microsoft.com/office/drawing/2014/chart" uri="{C3380CC4-5D6E-409C-BE32-E72D297353CC}">
                <c16:uniqueId val="{00000007-26D9-4464-B3D5-674E39CD325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Summary!$K$10:$K$15</c:f>
              <c:strCache>
                <c:ptCount val="6"/>
                <c:pt idx="0">
                  <c:v>Aligned</c:v>
                </c:pt>
                <c:pt idx="1">
                  <c:v>Partly aligned</c:v>
                </c:pt>
                <c:pt idx="2">
                  <c:v>Not eligible </c:v>
                </c:pt>
                <c:pt idx="3">
                  <c:v>Likely not aligned</c:v>
                </c:pt>
                <c:pt idx="4">
                  <c:v>Could not be assessed </c:v>
                </c:pt>
                <c:pt idx="5">
                  <c:v>Projects assessed individually </c:v>
                </c:pt>
              </c:strCache>
            </c:strRef>
          </c:cat>
          <c:val>
            <c:numRef>
              <c:f>Summary!$N$10:$N$15</c:f>
              <c:numCache>
                <c:formatCode>0.0\ %</c:formatCode>
                <c:ptCount val="6"/>
                <c:pt idx="0">
                  <c:v>0.18757755919699159</c:v>
                </c:pt>
                <c:pt idx="1">
                  <c:v>0.52192467584174929</c:v>
                </c:pt>
                <c:pt idx="2" formatCode="0%">
                  <c:v>5.6279615731038991E-2</c:v>
                </c:pt>
                <c:pt idx="3">
                  <c:v>9.5723450108576899E-2</c:v>
                </c:pt>
                <c:pt idx="4">
                  <c:v>1.9639040337216872E-2</c:v>
                </c:pt>
                <c:pt idx="5">
                  <c:v>0.11885565878442624</c:v>
                </c:pt>
              </c:numCache>
            </c:numRef>
          </c:val>
          <c:extLst>
            <c:ext xmlns:c16="http://schemas.microsoft.com/office/drawing/2014/chart" uri="{C3380CC4-5D6E-409C-BE32-E72D297353CC}">
              <c16:uniqueId val="{00000000-26D9-4464-B3D5-674E39CD325B}"/>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kbn.com/globalassets/dokumenter/gronne-lan/criteria-document.pdf" TargetMode="External"/><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0</xdr:rowOff>
    </xdr:from>
    <xdr:to>
      <xdr:col>3</xdr:col>
      <xdr:colOff>1096168</xdr:colOff>
      <xdr:row>0</xdr:row>
      <xdr:rowOff>2312593</xdr:rowOff>
    </xdr:to>
    <xdr:pic>
      <xdr:nvPicPr>
        <xdr:cNvPr id="10" name="Picture 2">
          <a:extLst>
            <a:ext uri="{FF2B5EF4-FFF2-40B4-BE49-F238E27FC236}">
              <a16:creationId xmlns:a16="http://schemas.microsoft.com/office/drawing/2014/main" id="{96EB8F9A-F04F-497F-A2C9-3F22E1CF5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687" y="0"/>
          <a:ext cx="5119688" cy="2315768"/>
        </a:xfrm>
        <a:prstGeom prst="rect">
          <a:avLst/>
        </a:prstGeom>
      </xdr:spPr>
    </xdr:pic>
    <xdr:clientData/>
  </xdr:twoCellAnchor>
  <xdr:twoCellAnchor>
    <xdr:from>
      <xdr:col>0</xdr:col>
      <xdr:colOff>824396</xdr:colOff>
      <xdr:row>3</xdr:row>
      <xdr:rowOff>88900</xdr:rowOff>
    </xdr:from>
    <xdr:to>
      <xdr:col>9</xdr:col>
      <xdr:colOff>112258</xdr:colOff>
      <xdr:row>6</xdr:row>
      <xdr:rowOff>272143</xdr:rowOff>
    </xdr:to>
    <xdr:sp macro="" textlink="">
      <xdr:nvSpPr>
        <xdr:cNvPr id="4" name="TextBox 3">
          <a:extLst>
            <a:ext uri="{FF2B5EF4-FFF2-40B4-BE49-F238E27FC236}">
              <a16:creationId xmlns:a16="http://schemas.microsoft.com/office/drawing/2014/main" id="{EB8B1C95-1186-4769-9AC1-427F95C9FA0B}"/>
            </a:ext>
          </a:extLst>
        </xdr:cNvPr>
        <xdr:cNvSpPr txBox="1"/>
      </xdr:nvSpPr>
      <xdr:spPr>
        <a:xfrm>
          <a:off x="824396" y="4114800"/>
          <a:ext cx="15162862" cy="37011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i="0">
              <a:solidFill>
                <a:sysClr val="windowText" lastClr="000000"/>
              </a:solidFill>
              <a:effectLst/>
              <a:latin typeface="IBM Plex Sans" panose="020B0503050203000203" pitchFamily="34" charset="0"/>
              <a:ea typeface="+mn-ea"/>
              <a:cs typeface="+mn-cs"/>
            </a:rPr>
            <a:t>KBN has conducted an analysis of the alignment between eligibility criteria for green loans and the EU taxonomy for several years. This assessment has evolved alongside the gradual definition and implementation of taxonomy criteria,</a:t>
          </a:r>
          <a:r>
            <a:rPr lang="en-GB" sz="1400" i="0" baseline="0">
              <a:solidFill>
                <a:sysClr val="windowText" lastClr="000000"/>
              </a:solidFill>
              <a:effectLst/>
              <a:latin typeface="IBM Plex Sans" panose="020B0503050203000203" pitchFamily="34" charset="0"/>
              <a:ea typeface="+mn-ea"/>
              <a:cs typeface="+mn-cs"/>
            </a:rPr>
            <a:t> and includes</a:t>
          </a:r>
          <a:r>
            <a:rPr lang="en-GB" sz="1400" i="0">
              <a:solidFill>
                <a:sysClr val="windowText" lastClr="000000"/>
              </a:solidFill>
              <a:effectLst/>
              <a:latin typeface="IBM Plex Sans" panose="020B0503050203000203" pitchFamily="34" charset="0"/>
              <a:ea typeface="+mn-ea"/>
              <a:cs typeface="+mn-cs"/>
            </a:rPr>
            <a:t> the Technical Screening Criteria</a:t>
          </a:r>
          <a:r>
            <a:rPr lang="en-GB" sz="1400" i="0" baseline="0">
              <a:solidFill>
                <a:sysClr val="windowText" lastClr="000000"/>
              </a:solidFill>
              <a:effectLst/>
              <a:latin typeface="IBM Plex Sans" panose="020B0503050203000203" pitchFamily="34" charset="0"/>
              <a:ea typeface="+mn-ea"/>
              <a:cs typeface="+mn-cs"/>
            </a:rPr>
            <a:t> (</a:t>
          </a:r>
          <a:r>
            <a:rPr lang="en-GB" sz="1400" i="0">
              <a:solidFill>
                <a:sysClr val="windowText" lastClr="000000"/>
              </a:solidFill>
              <a:effectLst/>
              <a:latin typeface="IBM Plex Sans" panose="020B0503050203000203" pitchFamily="34" charset="0"/>
              <a:ea typeface="+mn-ea"/>
              <a:cs typeface="+mn-cs"/>
            </a:rPr>
            <a:t>Substantial Contribution and Do No Significant Harm). For an initial assessment of the Minimum Safeguards, please refer to the impact report on page 46.</a:t>
          </a:r>
          <a:r>
            <a:rPr lang="en-GB" sz="1400" i="0" baseline="0">
              <a:solidFill>
                <a:sysClr val="windowText" lastClr="000000"/>
              </a:solidFill>
              <a:effectLst/>
              <a:latin typeface="IBM Plex Sans" panose="020B0503050203000203" pitchFamily="34" charset="0"/>
              <a:ea typeface="+mn-ea"/>
              <a:cs typeface="+mn-cs"/>
            </a:rPr>
            <a:t> </a:t>
          </a:r>
          <a:r>
            <a:rPr lang="en-GB" sz="1400" i="0">
              <a:solidFill>
                <a:sysClr val="windowText" lastClr="000000"/>
              </a:solidFill>
              <a:effectLst/>
              <a:latin typeface="IBM Plex Sans" panose="020B0503050203000203" pitchFamily="34" charset="0"/>
              <a:ea typeface="+mn-ea"/>
              <a:cs typeface="+mn-cs"/>
            </a:rPr>
            <a:t>This summary sheet presents findings for all project categories at KBN. Detailed mapping of each project category against the taxonomy criteria, along with comments, is available in the subsequent sheets.</a:t>
          </a:r>
        </a:p>
        <a:p>
          <a:pPr marL="0" marR="0" lvl="0" indent="0" defTabSz="914400" eaLnBrk="1" fontAlgn="auto" latinLnBrk="0" hangingPunct="1">
            <a:lnSpc>
              <a:spcPct val="100000"/>
            </a:lnSpc>
            <a:spcBef>
              <a:spcPts val="0"/>
            </a:spcBef>
            <a:spcAft>
              <a:spcPts val="0"/>
            </a:spcAft>
            <a:buClrTx/>
            <a:buSzTx/>
            <a:buFontTx/>
            <a:buNone/>
            <a:tabLst/>
            <a:defRPr/>
          </a:pPr>
          <a:endParaRPr lang="nb-NO" sz="1600" b="0" i="1" baseline="0">
            <a:solidFill>
              <a:schemeClr val="accent2"/>
            </a:solidFill>
            <a:effectLst/>
            <a:latin typeface="IBM Plex Sans" panose="020B0503050203000203" pitchFamily="34" charset="0"/>
            <a:ea typeface="+mn-ea"/>
            <a:cs typeface="+mn-cs"/>
          </a:endParaRPr>
        </a:p>
        <a:p>
          <a:r>
            <a:rPr lang="en-GB" sz="1200" b="1">
              <a:solidFill>
                <a:schemeClr val="dk1"/>
              </a:solidFill>
              <a:effectLst/>
              <a:latin typeface="IBM Plex Sans" panose="020B0503050203000203" pitchFamily="34" charset="0"/>
              <a:ea typeface="+mn-ea"/>
              <a:cs typeface="+mn-cs"/>
            </a:rPr>
            <a:t>Some notes on methodology: </a:t>
          </a:r>
        </a:p>
        <a:p>
          <a:endParaRPr lang="en-GB" sz="1200">
            <a:solidFill>
              <a:schemeClr val="dk1"/>
            </a:solidFill>
            <a:effectLst/>
            <a:latin typeface="IBM Plex Sans" panose="020B0503050203000203" pitchFamily="34" charset="0"/>
            <a:ea typeface="+mn-ea"/>
            <a:cs typeface="+mn-cs"/>
          </a:endParaRPr>
        </a:p>
        <a:p>
          <a:r>
            <a:rPr lang="en-GB" sz="1200">
              <a:solidFill>
                <a:schemeClr val="dk1"/>
              </a:solidFill>
              <a:effectLst/>
              <a:latin typeface="IBM Plex Sans" panose="020B0503050203000203" pitchFamily="34" charset="0"/>
              <a:ea typeface="+mn-ea"/>
              <a:cs typeface="+mn-cs"/>
            </a:rPr>
            <a:t>-</a:t>
          </a:r>
          <a:r>
            <a:rPr lang="en-GB" sz="1200" baseline="0">
              <a:solidFill>
                <a:schemeClr val="dk1"/>
              </a:solidFill>
              <a:effectLst/>
              <a:latin typeface="IBM Plex Sans" panose="020B0503050203000203" pitchFamily="34" charset="0"/>
              <a:ea typeface="+mn-ea"/>
              <a:cs typeface="+mn-cs"/>
            </a:rPr>
            <a:t> </a:t>
          </a:r>
          <a:r>
            <a:rPr lang="nb-NO" sz="1200" b="0" i="0">
              <a:solidFill>
                <a:schemeClr val="dk1"/>
              </a:solidFill>
              <a:effectLst/>
              <a:latin typeface="IBM Plex Sans" panose="020B0503050203000203" pitchFamily="34" charset="0"/>
              <a:ea typeface="+mn-ea"/>
              <a:cs typeface="+mn-cs"/>
            </a:rPr>
            <a:t>The mapping undertaken is voluntary and conducted to the best of our ability. It is important to note that while we strive to analyse the taxonomy comprehensively, there are</a:t>
          </a:r>
          <a:r>
            <a:rPr lang="nb-NO" sz="1200" b="0" i="0" baseline="0">
              <a:solidFill>
                <a:schemeClr val="dk1"/>
              </a:solidFill>
              <a:effectLst/>
              <a:latin typeface="IBM Plex Sans" panose="020B0503050203000203" pitchFamily="34" charset="0"/>
              <a:ea typeface="+mn-ea"/>
              <a:cs typeface="+mn-cs"/>
            </a:rPr>
            <a:t> some </a:t>
          </a:r>
          <a:r>
            <a:rPr lang="nb-NO" sz="1200" b="0" i="0">
              <a:solidFill>
                <a:schemeClr val="dk1"/>
              </a:solidFill>
              <a:effectLst/>
              <a:latin typeface="IBM Plex Sans" panose="020B0503050203000203" pitchFamily="34" charset="0"/>
              <a:ea typeface="+mn-ea"/>
              <a:cs typeface="+mn-cs"/>
            </a:rPr>
            <a:t>limitations due to insufficient information or data availability. Therefore, the results should be interpreted with caution.</a:t>
          </a:r>
          <a:endParaRPr lang="en-GB" sz="1200">
            <a:solidFill>
              <a:schemeClr val="dk1"/>
            </a:solidFill>
            <a:effectLst/>
            <a:latin typeface="IBM Plex Sans" panose="020B0503050203000203" pitchFamily="34" charset="0"/>
            <a:ea typeface="+mn-ea"/>
            <a:cs typeface="+mn-cs"/>
          </a:endParaRPr>
        </a:p>
        <a:p>
          <a:pPr lvl="0"/>
          <a:r>
            <a:rPr lang="en-GB" sz="1200">
              <a:solidFill>
                <a:schemeClr val="dk1"/>
              </a:solidFill>
              <a:effectLst/>
              <a:latin typeface="IBM Plex Sans" panose="020B0503050203000203" pitchFamily="34" charset="0"/>
              <a:ea typeface="+mn-ea"/>
              <a:cs typeface="+mn-cs"/>
            </a:rPr>
            <a:t>- The analysis has been carried out internally by KBN's green finance advisers. When uncertainty arises, particularly regarding specific sectors, we have sought input from relevant open sources and engaged in dialogue with stakeholders with sectoral expertise. However, the final interpretation remains KBN's own.</a:t>
          </a:r>
        </a:p>
        <a:p>
          <a:pPr lvl="0"/>
          <a:r>
            <a:rPr lang="en-GB" sz="1200" baseline="0">
              <a:solidFill>
                <a:schemeClr val="dk1"/>
              </a:solidFill>
              <a:effectLst/>
              <a:latin typeface="IBM Plex Sans" panose="020B0503050203000203" pitchFamily="34" charset="0"/>
              <a:ea typeface="+mn-ea"/>
              <a:cs typeface="+mn-cs"/>
            </a:rPr>
            <a:t>- </a:t>
          </a:r>
          <a:r>
            <a:rPr lang="en-GB" sz="1200">
              <a:solidFill>
                <a:schemeClr val="dk1"/>
              </a:solidFill>
              <a:effectLst/>
              <a:latin typeface="IBM Plex Sans" panose="020B0503050203000203" pitchFamily="34" charset="0"/>
              <a:ea typeface="+mn-ea"/>
              <a:cs typeface="+mn-cs"/>
            </a:rPr>
            <a:t>KBN's Criteria Document for green loans (dated January 2023) has been reviewed against the most recent version of the taxonomy available at the time of publication, specifically, the Climate and Environmental Delegated Acts that entered into force and were published in the Official Journal, and outlined in the </a:t>
          </a:r>
          <a:r>
            <a:rPr lang="en-GB" sz="1200" u="none">
              <a:solidFill>
                <a:sysClr val="windowText" lastClr="000000"/>
              </a:solidFill>
              <a:effectLst/>
              <a:latin typeface="IBM Plex Sans" panose="020B0503050203000203" pitchFamily="34" charset="0"/>
              <a:ea typeface="+mn-ea"/>
              <a:cs typeface="+mn-cs"/>
            </a:rPr>
            <a:t>EU Commission's Taxonomy Compass.</a:t>
          </a:r>
        </a:p>
        <a:p>
          <a:pPr lvl="0"/>
          <a:r>
            <a:rPr lang="en-GB" sz="1200">
              <a:solidFill>
                <a:schemeClr val="dk1"/>
              </a:solidFill>
              <a:effectLst/>
              <a:latin typeface="IBM Plex Sans" panose="020B0503050203000203" pitchFamily="34" charset="0"/>
              <a:ea typeface="+mn-ea"/>
              <a:cs typeface="+mn-cs"/>
            </a:rPr>
            <a:t>- The analysis is conducted at the project category level; individual projects are not evaluated separately. Each KBN project type is typically mapped to the taxonomy activity that best aligns with its characteristics, although there may be exceptions to this rule in certain cases.</a:t>
          </a:r>
        </a:p>
        <a:p>
          <a:pPr lvl="0"/>
          <a:r>
            <a:rPr lang="en-GB" sz="1200">
              <a:solidFill>
                <a:schemeClr val="dk1"/>
              </a:solidFill>
              <a:effectLst/>
              <a:latin typeface="IBM Plex Sans" panose="020B0503050203000203" pitchFamily="34" charset="0"/>
              <a:ea typeface="+mn-ea"/>
              <a:cs typeface="+mn-cs"/>
            </a:rPr>
            <a:t>- We generally assume compliance with sectoral legislation, unless information such as public reports or stakeholder feedback suggests otherwise</a:t>
          </a:r>
          <a:r>
            <a:rPr lang="en-GB" sz="1100">
              <a:solidFill>
                <a:schemeClr val="dk1"/>
              </a:solidFill>
              <a:effectLst/>
              <a:latin typeface="IBM Plex Sans" panose="020B0503050203000203"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nb-NO" sz="1400" b="0">
            <a:solidFill>
              <a:schemeClr val="accent2"/>
            </a:solidFill>
            <a:effectLst/>
            <a:latin typeface="IBM Plex Sans" panose="020B0503050203000203" pitchFamily="34" charset="0"/>
            <a:ea typeface="+mn-ea"/>
            <a:cs typeface="+mn-cs"/>
          </a:endParaRPr>
        </a:p>
      </xdr:txBody>
    </xdr:sp>
    <xdr:clientData/>
  </xdr:twoCellAnchor>
  <xdr:twoCellAnchor>
    <xdr:from>
      <xdr:col>10</xdr:col>
      <xdr:colOff>11907</xdr:colOff>
      <xdr:row>0</xdr:row>
      <xdr:rowOff>2209120</xdr:rowOff>
    </xdr:from>
    <xdr:to>
      <xdr:col>11</xdr:col>
      <xdr:colOff>1097076</xdr:colOff>
      <xdr:row>5</xdr:row>
      <xdr:rowOff>857931</xdr:rowOff>
    </xdr:to>
    <xdr:sp macro="" textlink="">
      <xdr:nvSpPr>
        <xdr:cNvPr id="11" name="Rectangle 1">
          <a:extLst>
            <a:ext uri="{FF2B5EF4-FFF2-40B4-BE49-F238E27FC236}">
              <a16:creationId xmlns:a16="http://schemas.microsoft.com/office/drawing/2014/main" id="{407918A5-94B9-4DC3-8F05-5C2C24B5300B}"/>
            </a:ext>
          </a:extLst>
        </xdr:cNvPr>
        <xdr:cNvSpPr/>
      </xdr:nvSpPr>
      <xdr:spPr>
        <a:xfrm>
          <a:off x="15741764" y="2209120"/>
          <a:ext cx="3629705" cy="4690382"/>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10</xdr:col>
      <xdr:colOff>1088573</xdr:colOff>
      <xdr:row>0</xdr:row>
      <xdr:rowOff>2383117</xdr:rowOff>
    </xdr:from>
    <xdr:to>
      <xdr:col>11</xdr:col>
      <xdr:colOff>367393</xdr:colOff>
      <xdr:row>4</xdr:row>
      <xdr:rowOff>313714</xdr:rowOff>
    </xdr:to>
    <xdr:pic>
      <xdr:nvPicPr>
        <xdr:cNvPr id="6" name="Picture 5">
          <a:hlinkClick xmlns:r="http://schemas.openxmlformats.org/officeDocument/2006/relationships" r:id="rId2"/>
          <a:extLst>
            <a:ext uri="{FF2B5EF4-FFF2-40B4-BE49-F238E27FC236}">
              <a16:creationId xmlns:a16="http://schemas.microsoft.com/office/drawing/2014/main" id="{419AD016-9744-458E-AAA8-66C4E33353F7}"/>
            </a:ext>
          </a:extLst>
        </xdr:cNvPr>
        <xdr:cNvPicPr>
          <a:picLocks noChangeAspect="1"/>
        </xdr:cNvPicPr>
      </xdr:nvPicPr>
      <xdr:blipFill>
        <a:blip xmlns:r="http://schemas.openxmlformats.org/officeDocument/2006/relationships" r:embed="rId3"/>
        <a:stretch>
          <a:fillRect/>
        </a:stretch>
      </xdr:blipFill>
      <xdr:spPr>
        <a:xfrm>
          <a:off x="15403287" y="2383117"/>
          <a:ext cx="1523999" cy="2168315"/>
        </a:xfrm>
        <a:prstGeom prst="rect">
          <a:avLst/>
        </a:prstGeom>
      </xdr:spPr>
    </xdr:pic>
    <xdr:clientData/>
  </xdr:twoCellAnchor>
  <xdr:twoCellAnchor>
    <xdr:from>
      <xdr:col>10</xdr:col>
      <xdr:colOff>51706</xdr:colOff>
      <xdr:row>4</xdr:row>
      <xdr:rowOff>334642</xdr:rowOff>
    </xdr:from>
    <xdr:to>
      <xdr:col>11</xdr:col>
      <xdr:colOff>938893</xdr:colOff>
      <xdr:row>5</xdr:row>
      <xdr:rowOff>273843</xdr:rowOff>
    </xdr:to>
    <xdr:sp macro="" textlink="">
      <xdr:nvSpPr>
        <xdr:cNvPr id="7" name="TextBox 6">
          <a:extLst>
            <a:ext uri="{FF2B5EF4-FFF2-40B4-BE49-F238E27FC236}">
              <a16:creationId xmlns:a16="http://schemas.microsoft.com/office/drawing/2014/main" id="{F4E1E00D-12D0-421B-AAD3-C4CB616B0651}"/>
            </a:ext>
          </a:extLst>
        </xdr:cNvPr>
        <xdr:cNvSpPr txBox="1"/>
      </xdr:nvSpPr>
      <xdr:spPr>
        <a:xfrm>
          <a:off x="15756050" y="4549455"/>
          <a:ext cx="3054124" cy="1760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IBM Plex Sans" panose="020B0503050203000203" pitchFamily="34" charset="0"/>
              <a:ea typeface="+mn-ea"/>
              <a:cs typeface="+mn-cs"/>
            </a:rPr>
            <a:t>The activity-level technical screening criteria outlined in the taxonomy have been assessed</a:t>
          </a:r>
          <a:r>
            <a:rPr lang="nb-NO" sz="1100" b="0" baseline="0">
              <a:solidFill>
                <a:schemeClr val="dk1"/>
              </a:solidFill>
              <a:effectLst/>
              <a:latin typeface="IBM Plex Sans" panose="020B0503050203000203" pitchFamily="34" charset="0"/>
              <a:ea typeface="+mn-ea"/>
              <a:cs typeface="+mn-cs"/>
            </a:rPr>
            <a:t> against</a:t>
          </a:r>
          <a:r>
            <a:rPr lang="nb-NO" sz="1100" b="0">
              <a:solidFill>
                <a:schemeClr val="dk1"/>
              </a:solidFill>
              <a:effectLst/>
              <a:latin typeface="IBM Plex Sans" panose="020B0503050203000203" pitchFamily="34" charset="0"/>
              <a:ea typeface="+mn-ea"/>
              <a:cs typeface="+mn-cs"/>
            </a:rPr>
            <a:t> the eligibility criteria outlined in KBN's Criteria Document for Green Loans. Subsequently, the assessment of project count and volumes is determined based on the eligibility criteria under which various KBN green projects qualify.</a:t>
          </a:r>
          <a:endParaRPr lang="nb-NO" sz="1100" b="0" baseline="0">
            <a:solidFill>
              <a:schemeClr val="dk1"/>
            </a:solidFill>
            <a:effectLst/>
            <a:latin typeface="IBM Plex Sans" panose="020B0503050203000203" pitchFamily="34" charset="0"/>
            <a:ea typeface="+mn-ea"/>
            <a:cs typeface="+mn-cs"/>
          </a:endParaRPr>
        </a:p>
      </xdr:txBody>
    </xdr:sp>
    <xdr:clientData/>
  </xdr:twoCellAnchor>
  <xdr:twoCellAnchor>
    <xdr:from>
      <xdr:col>10</xdr:col>
      <xdr:colOff>56128</xdr:colOff>
      <xdr:row>5</xdr:row>
      <xdr:rowOff>228600</xdr:rowOff>
    </xdr:from>
    <xdr:to>
      <xdr:col>11</xdr:col>
      <xdr:colOff>889566</xdr:colOff>
      <xdr:row>5</xdr:row>
      <xdr:rowOff>609600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A488AD7B-0F1F-44E3-AF05-EF9EE257BD11}"/>
            </a:ext>
          </a:extLst>
        </xdr:cNvPr>
        <xdr:cNvSpPr txBox="1"/>
      </xdr:nvSpPr>
      <xdr:spPr>
        <a:xfrm>
          <a:off x="16553428" y="6299200"/>
          <a:ext cx="310673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rgbClr val="0070C0"/>
              </a:solidFill>
            </a:rPr>
            <a:t>Link</a:t>
          </a:r>
          <a:r>
            <a:rPr lang="en-GB" sz="1100" u="sng" baseline="0">
              <a:solidFill>
                <a:srgbClr val="0070C0"/>
              </a:solidFill>
            </a:rPr>
            <a:t> to Criteria Document</a:t>
          </a:r>
          <a:endParaRPr lang="en-GB" sz="1100" u="sng">
            <a:solidFill>
              <a:srgbClr val="0070C0"/>
            </a:solidFill>
          </a:endParaRPr>
        </a:p>
      </xdr:txBody>
    </xdr:sp>
    <xdr:clientData/>
  </xdr:twoCellAnchor>
  <xdr:twoCellAnchor>
    <xdr:from>
      <xdr:col>10</xdr:col>
      <xdr:colOff>2542835</xdr:colOff>
      <xdr:row>20</xdr:row>
      <xdr:rowOff>375896</xdr:rowOff>
    </xdr:from>
    <xdr:to>
      <xdr:col>11</xdr:col>
      <xdr:colOff>3048001</xdr:colOff>
      <xdr:row>25</xdr:row>
      <xdr:rowOff>190500</xdr:rowOff>
    </xdr:to>
    <xdr:sp macro="" textlink="">
      <xdr:nvSpPr>
        <xdr:cNvPr id="8" name="TextBox 7">
          <a:extLst>
            <a:ext uri="{FF2B5EF4-FFF2-40B4-BE49-F238E27FC236}">
              <a16:creationId xmlns:a16="http://schemas.microsoft.com/office/drawing/2014/main" id="{40297DEB-5F76-4FE2-82F6-68490E510537}"/>
            </a:ext>
          </a:extLst>
        </xdr:cNvPr>
        <xdr:cNvSpPr txBox="1"/>
      </xdr:nvSpPr>
      <xdr:spPr>
        <a:xfrm>
          <a:off x="18272692" y="17044646"/>
          <a:ext cx="3049702" cy="1923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IBM Plex Sans" panose="020B0503050203000203" pitchFamily="34" charset="0"/>
            </a:rPr>
            <a:t>EU</a:t>
          </a:r>
          <a:r>
            <a:rPr lang="en-GB" sz="1200" b="1" baseline="0">
              <a:latin typeface="IBM Plex Sans" panose="020B0503050203000203" pitchFamily="34" charset="0"/>
            </a:rPr>
            <a:t> </a:t>
          </a:r>
          <a:r>
            <a:rPr lang="en-GB" sz="1200" b="1">
              <a:latin typeface="IBM Plex Sans" panose="020B0503050203000203" pitchFamily="34" charset="0"/>
            </a:rPr>
            <a:t>Environmental Objectives:</a:t>
          </a:r>
        </a:p>
        <a:p>
          <a:r>
            <a:rPr lang="en-GB" sz="1200">
              <a:latin typeface="IBM Plex Sans" panose="020B0503050203000203" pitchFamily="34" charset="0"/>
            </a:rPr>
            <a:t>1) Climate change mitigation </a:t>
          </a:r>
        </a:p>
        <a:p>
          <a:r>
            <a:rPr lang="en-GB" sz="1200">
              <a:latin typeface="IBM Plex Sans" panose="020B0503050203000203" pitchFamily="34" charset="0"/>
            </a:rPr>
            <a:t>2) Climate change adaptation</a:t>
          </a:r>
        </a:p>
        <a:p>
          <a:r>
            <a:rPr lang="en-GB" sz="1200">
              <a:latin typeface="IBM Plex Sans" panose="020B0503050203000203" pitchFamily="34" charset="0"/>
            </a:rPr>
            <a:t>3) The sustainable use and protection </a:t>
          </a:r>
        </a:p>
        <a:p>
          <a:r>
            <a:rPr lang="en-GB" sz="1200">
              <a:latin typeface="IBM Plex Sans" panose="020B0503050203000203" pitchFamily="34" charset="0"/>
            </a:rPr>
            <a:t>of water and marine resources </a:t>
          </a:r>
        </a:p>
        <a:p>
          <a:r>
            <a:rPr lang="en-GB" sz="1200">
              <a:latin typeface="IBM Plex Sans" panose="020B0503050203000203" pitchFamily="34" charset="0"/>
            </a:rPr>
            <a:t>4) The transition to a circular economy </a:t>
          </a:r>
        </a:p>
        <a:p>
          <a:r>
            <a:rPr lang="en-GB" sz="1200">
              <a:latin typeface="IBM Plex Sans" panose="020B0503050203000203" pitchFamily="34" charset="0"/>
            </a:rPr>
            <a:t>5) Pollution prevention and control </a:t>
          </a:r>
        </a:p>
        <a:p>
          <a:r>
            <a:rPr lang="en-GB" sz="1200">
              <a:latin typeface="IBM Plex Sans" panose="020B0503050203000203" pitchFamily="34" charset="0"/>
            </a:rPr>
            <a:t>6) The protection and restoration of </a:t>
          </a:r>
        </a:p>
        <a:p>
          <a:r>
            <a:rPr lang="en-GB" sz="1200">
              <a:latin typeface="IBM Plex Sans" panose="020B0503050203000203" pitchFamily="34" charset="0"/>
            </a:rPr>
            <a:t>biodiversity and ecosystems </a:t>
          </a:r>
        </a:p>
      </xdr:txBody>
    </xdr:sp>
    <xdr:clientData/>
  </xdr:twoCellAnchor>
  <xdr:twoCellAnchor>
    <xdr:from>
      <xdr:col>5</xdr:col>
      <xdr:colOff>1676399</xdr:colOff>
      <xdr:row>6</xdr:row>
      <xdr:rowOff>805417</xdr:rowOff>
    </xdr:from>
    <xdr:to>
      <xdr:col>8</xdr:col>
      <xdr:colOff>1765300</xdr:colOff>
      <xdr:row>15</xdr:row>
      <xdr:rowOff>428624</xdr:rowOff>
    </xdr:to>
    <xdr:graphicFrame macro="">
      <xdr:nvGraphicFramePr>
        <xdr:cNvPr id="2" name="Chart 1">
          <a:extLst>
            <a:ext uri="{FF2B5EF4-FFF2-40B4-BE49-F238E27FC236}">
              <a16:creationId xmlns:a16="http://schemas.microsoft.com/office/drawing/2014/main" id="{695B3B18-5477-4F90-9EFB-9B02E3D791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398464</xdr:colOff>
      <xdr:row>6</xdr:row>
      <xdr:rowOff>816841</xdr:rowOff>
    </xdr:from>
    <xdr:to>
      <xdr:col>5</xdr:col>
      <xdr:colOff>1448895</xdr:colOff>
      <xdr:row>15</xdr:row>
      <xdr:rowOff>453231</xdr:rowOff>
    </xdr:to>
    <xdr:graphicFrame macro="">
      <xdr:nvGraphicFramePr>
        <xdr:cNvPr id="3" name="Chart 2">
          <a:extLst>
            <a:ext uri="{FF2B5EF4-FFF2-40B4-BE49-F238E27FC236}">
              <a16:creationId xmlns:a16="http://schemas.microsoft.com/office/drawing/2014/main" id="{3D676B82-C3F2-4283-8E22-493E1DA320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35718</xdr:colOff>
      <xdr:row>6</xdr:row>
      <xdr:rowOff>802821</xdr:rowOff>
    </xdr:from>
    <xdr:to>
      <xdr:col>3</xdr:col>
      <xdr:colOff>241300</xdr:colOff>
      <xdr:row>15</xdr:row>
      <xdr:rowOff>444500</xdr:rowOff>
    </xdr:to>
    <xdr:graphicFrame macro="">
      <xdr:nvGraphicFramePr>
        <xdr:cNvPr id="13" name="Chart 12">
          <a:extLst>
            <a:ext uri="{FF2B5EF4-FFF2-40B4-BE49-F238E27FC236}">
              <a16:creationId xmlns:a16="http://schemas.microsoft.com/office/drawing/2014/main" id="{316C72E3-4AB6-4020-B175-7DD8782A3B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iriam Bugge Anderssen" id="{5B3419D0-2A59-4269-95CC-338B59179328}" userId="S::mba@kommunalbanken.no::b718b1a9-21b0-4c8d-b308-29f683dece87" providerId="AD"/>
  <person displayName="Venil Sælebakke" id="{AFA59A1C-27FF-492D-965C-56D574BBE02A}" userId="S::vens@kommunalbanken.no::7d05e21a-0c8b-49ec-b704-7fd4e55093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2-01-12T07:40:12.91" personId="{AFA59A1C-27FF-492D-965C-56D574BBE02A}" id="{6939E6C0-C760-4F02-A66E-A567C6C375D9}">
    <text>Usikker på om denne skal være likely not aligned eller no corresponding taxonomy activity. 5.2 inkluderer ombruk av materialer (minst 30%) i tillegg til en haug andre kriterier, men sier ingenting om massivtre.</text>
  </threadedComment>
  <threadedComment ref="D6" dT="2022-01-12T07:47:33.59" personId="{AFA59A1C-27FF-492D-965C-56D574BBE02A}" id="{5DE48E60-3E19-4282-9D2F-79C0A2582264}">
    <text>Er denne formuleringen grei</text>
  </threadedComment>
  <threadedComment ref="D7" dT="2022-01-12T07:49:41.07" personId="{AFA59A1C-27FF-492D-965C-56D574BBE02A}" id="{D7644960-7308-4CEA-A261-2C189EDBC25E}">
    <text>er 5.2 relevant kriterie her? Jeg satte det fordi det omhandler bl.a inngrep i naturen rundt (som er relevant hvis man feks skal grave opp bakken rundt for å installere fornybar energikilde). Kan også være no corresponding.</text>
  </threadedComment>
  <threadedComment ref="H7" dT="2022-01-18T11:56:29.95" personId="{5B3419D0-2A59-4269-95CC-338B59179328}" id="{B47A834C-FE98-4C72-BADF-2C55997C93EC}">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 ref="D14" dT="2022-01-11T08:58:36.87" personId="{AFA59A1C-27FF-492D-965C-56D574BBE02A}" id="{ED57E605-8C3E-4C47-82A6-92B74378376D}">
    <text>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ext>
  </threadedComment>
  <threadedComment ref="D15" dT="2022-01-12T07:45:30.69" personId="{AFA59A1C-27FF-492D-965C-56D574BBE02A}" id="{544F441F-A828-425B-984B-C0E6688DC8E6}">
    <text>No corresponding Taxonomy activity, as the use of certification schemes is not included in the Taxonomy. Projects under this criterion will likely (?) meet the requirements for low-energy buildings? Eller noe i den stil.</text>
  </threadedComment>
  <threadedComment ref="G15" dT="2022-01-12T07:45:40.60" personId="{AFA59A1C-27FF-492D-965C-56D574BBE02A}" id="{23A42A8C-49D6-4FDA-9DD3-EEF3CD4D1A04}">
    <text>Endre til n/a</text>
  </threadedComment>
  <threadedComment ref="H16" dT="2022-01-18T11:56:29.95" personId="{5B3419D0-2A59-4269-95CC-338B59179328}" id="{08D4294F-66A8-417B-8A7C-72E9414F51AF}">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FFED-F91F-4E0D-9ADC-079FE7F73C05}">
  <sheetPr>
    <pageSetUpPr autoPageBreaks="0"/>
  </sheetPr>
  <dimension ref="A1:W172"/>
  <sheetViews>
    <sheetView tabSelected="1" zoomScale="80" zoomScaleNormal="80" workbookViewId="0"/>
  </sheetViews>
  <sheetFormatPr defaultColWidth="8.85546875" defaultRowHeight="15" x14ac:dyDescent="0.25"/>
  <cols>
    <col min="1" max="1" width="12.5703125" style="4" customWidth="1"/>
    <col min="2" max="2" width="22.140625" style="4" customWidth="1"/>
    <col min="3" max="3" width="39.7109375" style="4" customWidth="1"/>
    <col min="4" max="4" width="39.7109375" style="33" customWidth="1"/>
    <col min="5" max="5" width="14.140625" style="33" customWidth="1"/>
    <col min="6" max="7" width="26.7109375" style="89" customWidth="1"/>
    <col min="8" max="8" width="14.7109375" style="4" customWidth="1"/>
    <col min="9" max="9" width="30.42578125" style="37" bestFit="1" customWidth="1"/>
    <col min="10" max="10" width="8.85546875" style="4"/>
    <col min="11" max="11" width="32.5703125" style="4" customWidth="1"/>
    <col min="12" max="12" width="55.85546875" style="4" customWidth="1"/>
    <col min="13" max="13" width="16.7109375" style="4" customWidth="1"/>
    <col min="14" max="14" width="10.7109375" style="4" customWidth="1"/>
    <col min="15" max="15" width="12.42578125" style="4" customWidth="1"/>
    <col min="16" max="16" width="14.7109375" style="4" customWidth="1"/>
    <col min="17" max="17" width="10.7109375" style="4" customWidth="1"/>
    <col min="18" max="18" width="12.42578125" style="4" customWidth="1"/>
    <col min="19" max="19" width="15.42578125" style="4" customWidth="1"/>
    <col min="20" max="20" width="15.5703125" style="4" bestFit="1" customWidth="1"/>
    <col min="21" max="21" width="5.140625" style="4" bestFit="1" customWidth="1"/>
    <col min="22" max="23" width="15.5703125" style="4" bestFit="1" customWidth="1"/>
    <col min="24" max="24" width="5.140625" style="4" bestFit="1" customWidth="1"/>
    <col min="25" max="16384" width="8.85546875" style="4"/>
  </cols>
  <sheetData>
    <row r="1" spans="2:23" ht="237.6" customHeight="1" x14ac:dyDescent="0.25"/>
    <row r="2" spans="2:23" ht="52.15" customHeight="1" x14ac:dyDescent="0.5">
      <c r="B2" s="6" t="s">
        <v>186</v>
      </c>
      <c r="J2" s="33"/>
    </row>
    <row r="3" spans="2:23" ht="26.45" customHeight="1" x14ac:dyDescent="0.25">
      <c r="B3" s="188" t="s">
        <v>271</v>
      </c>
      <c r="M3" s="130"/>
    </row>
    <row r="4" spans="2:23" ht="17.45" customHeight="1" x14ac:dyDescent="0.25"/>
    <row r="5" spans="2:23" ht="143.25" customHeight="1" x14ac:dyDescent="0.25">
      <c r="B5" s="1"/>
    </row>
    <row r="6" spans="2:23" ht="115.5" customHeight="1" x14ac:dyDescent="0.25">
      <c r="B6" s="1"/>
    </row>
    <row r="7" spans="2:23" ht="115.5" customHeight="1" thickBot="1" x14ac:dyDescent="0.3">
      <c r="B7" s="1"/>
    </row>
    <row r="8" spans="2:23" ht="45" customHeight="1" thickBot="1" x14ac:dyDescent="0.35">
      <c r="M8" s="326" t="s">
        <v>240</v>
      </c>
      <c r="N8" s="327"/>
      <c r="O8" s="328"/>
      <c r="P8" s="329" t="s">
        <v>241</v>
      </c>
      <c r="Q8" s="327"/>
      <c r="R8" s="330"/>
    </row>
    <row r="9" spans="2:23" ht="45" customHeight="1" x14ac:dyDescent="0.25">
      <c r="K9" s="199" t="s">
        <v>239</v>
      </c>
      <c r="L9" s="200" t="s">
        <v>327</v>
      </c>
      <c r="M9" s="190" t="s">
        <v>242</v>
      </c>
      <c r="N9" s="191" t="s">
        <v>243</v>
      </c>
      <c r="O9" s="192" t="s">
        <v>250</v>
      </c>
      <c r="P9" s="190" t="s">
        <v>242</v>
      </c>
      <c r="Q9" s="191" t="s">
        <v>243</v>
      </c>
      <c r="R9" s="192" t="s">
        <v>250</v>
      </c>
    </row>
    <row r="10" spans="2:23" ht="45" customHeight="1" x14ac:dyDescent="0.25">
      <c r="K10" s="301" t="s">
        <v>2</v>
      </c>
      <c r="L10" s="214" t="s">
        <v>397</v>
      </c>
      <c r="M10" s="193">
        <f>SUMIFS($I$19:$I$158,$F$19:$F$158,"Aligned")</f>
        <v>9897097.39539795</v>
      </c>
      <c r="N10" s="189">
        <f t="shared" ref="N10:N15" si="0">M10/$M$16</f>
        <v>0.18757755919699159</v>
      </c>
      <c r="O10" s="194">
        <f>SUMIFS($H$19:$H$158,$F$19:$F$158,"Aligned")</f>
        <v>160</v>
      </c>
      <c r="P10" s="193">
        <f>SUMIFS($I$19:$I$158,$G$19:$G$158,"Aligned")</f>
        <v>0</v>
      </c>
      <c r="Q10" s="189">
        <f t="shared" ref="Q10:Q15" si="1">P10/$P$16</f>
        <v>0</v>
      </c>
      <c r="R10" s="194">
        <f>SUMIFS($H$19:$H$158,$G$19:$G$158,"Aligned")</f>
        <v>0</v>
      </c>
      <c r="T10" s="206"/>
      <c r="W10" s="206"/>
    </row>
    <row r="11" spans="2:23" ht="45" customHeight="1" x14ac:dyDescent="0.25">
      <c r="K11" s="311" t="s">
        <v>211</v>
      </c>
      <c r="L11" s="214" t="s">
        <v>238</v>
      </c>
      <c r="M11" s="193">
        <f>SUMIFS($I$19:$I$158,$F$19:$F$158,"Partly aligned")</f>
        <v>27538152.06883309</v>
      </c>
      <c r="N11" s="189">
        <f t="shared" si="0"/>
        <v>0.52192467584174929</v>
      </c>
      <c r="O11" s="195">
        <f>SUMIFS($H$19:$H$158,$F$19:$F$158,"Partly aligned")</f>
        <v>139</v>
      </c>
      <c r="P11" s="193">
        <f>SUMIFS($I$19:$I$158,$G$19:$G$158,"Partly aligned")</f>
        <v>4438655.8219687855</v>
      </c>
      <c r="Q11" s="189">
        <f t="shared" si="1"/>
        <v>8.4124889544642492E-2</v>
      </c>
      <c r="R11" s="195">
        <f>SUMIFS($H$19:$H$158,$G$19:$G$158,"Partly aligned")</f>
        <v>129</v>
      </c>
      <c r="T11" s="206"/>
      <c r="W11" s="206"/>
    </row>
    <row r="12" spans="2:23" ht="45" customHeight="1" x14ac:dyDescent="0.25">
      <c r="K12" s="298" t="s">
        <v>235</v>
      </c>
      <c r="L12" s="214" t="s">
        <v>396</v>
      </c>
      <c r="M12" s="193">
        <f>SUMIFS($I$19:$I$158,$F$19:$F$158,"Not eligible")</f>
        <v>2969464.154721749</v>
      </c>
      <c r="N12" s="257">
        <f t="shared" si="0"/>
        <v>5.6279615731038991E-2</v>
      </c>
      <c r="O12" s="194">
        <f>SUMIFS($H$19:$H$158,$F$19:$F$158,"Not eligible")</f>
        <v>62</v>
      </c>
      <c r="P12" s="193">
        <f>SUMIFS($I$19:$I$158,$G$19:$G$158,"Not eligible")</f>
        <v>2969464.154721749</v>
      </c>
      <c r="Q12" s="189">
        <f t="shared" si="1"/>
        <v>5.6279615731039005E-2</v>
      </c>
      <c r="R12" s="194">
        <f>SUMIFS($H$19:$H$158,$G$19:$G$158,"Not eligible")</f>
        <v>62</v>
      </c>
      <c r="T12" s="206"/>
      <c r="W12" s="206"/>
    </row>
    <row r="13" spans="2:23" ht="45" customHeight="1" x14ac:dyDescent="0.25">
      <c r="K13" s="306" t="s">
        <v>8</v>
      </c>
      <c r="L13" s="214" t="s">
        <v>182</v>
      </c>
      <c r="M13" s="193">
        <f>SUMIFS($I$19:$I$158,$F$19:$F$158,"Likely not aligned")</f>
        <v>5050627.1262074104</v>
      </c>
      <c r="N13" s="189">
        <f t="shared" si="0"/>
        <v>9.5723450108576899E-2</v>
      </c>
      <c r="O13" s="194">
        <f>SUMIFS($H$19:$H$158,$F$19:$F$158,"Likely not aligned")</f>
        <v>62</v>
      </c>
      <c r="P13" s="193">
        <f>SUMIFS($I$19:$I$158,$G$19:$G$158,"Likely not aligned")</f>
        <v>39083429.448237471</v>
      </c>
      <c r="Q13" s="189">
        <f t="shared" si="1"/>
        <v>0.74073983593989212</v>
      </c>
      <c r="R13" s="194">
        <f>SUMIFS($H$19:$H$158,$G$19:$G$158,"Likely not aligned")</f>
        <v>243</v>
      </c>
      <c r="T13" s="206"/>
      <c r="W13" s="206"/>
    </row>
    <row r="14" spans="2:23" ht="45" customHeight="1" x14ac:dyDescent="0.25">
      <c r="K14" s="320" t="s">
        <v>98</v>
      </c>
      <c r="L14" s="215" t="s">
        <v>328</v>
      </c>
      <c r="M14" s="193">
        <f>SUMIFS($I$19:$I$158,$F$19:$F$158,"Could not be assessed")</f>
        <v>1036208.679767818</v>
      </c>
      <c r="N14" s="189">
        <f t="shared" si="0"/>
        <v>1.9639040337216872E-2</v>
      </c>
      <c r="O14" s="194">
        <f>SUMIFS($H$19:$H$158,$F$19:$F$158,"Could not be assessed")</f>
        <v>11</v>
      </c>
      <c r="P14" s="193">
        <f>SUMIFS($I$19:$I$158,$G$19:$G$158,"Could not be assessed")</f>
        <v>0</v>
      </c>
      <c r="Q14" s="189">
        <f t="shared" si="1"/>
        <v>0</v>
      </c>
      <c r="R14" s="194">
        <f>SUMIFS($H$19:$H$158,$G$19:$G$158,"Could not be assessed")</f>
        <v>0</v>
      </c>
      <c r="T14" s="206"/>
      <c r="W14" s="206"/>
    </row>
    <row r="15" spans="2:23" ht="45" customHeight="1" thickBot="1" x14ac:dyDescent="0.3">
      <c r="K15" s="321" t="s">
        <v>97</v>
      </c>
      <c r="L15" s="216" t="s">
        <v>395</v>
      </c>
      <c r="M15" s="196">
        <f>SUMIFS($I$19:$I$158,$F$19:$F$158,"Projects assessed individually")</f>
        <v>6271144.7788287383</v>
      </c>
      <c r="N15" s="197">
        <f t="shared" si="0"/>
        <v>0.11885565878442624</v>
      </c>
      <c r="O15" s="198">
        <f>SUMIFS($H$19:$H$158,$F$19:$F$158,"Projects assessed individually")</f>
        <v>40</v>
      </c>
      <c r="P15" s="196">
        <f>SUMIFS($I$19:$I$158,$G$19:$G$158,"Projects assessed individually")</f>
        <v>6271144.7788287383</v>
      </c>
      <c r="Q15" s="197">
        <f t="shared" si="1"/>
        <v>0.11885565878442628</v>
      </c>
      <c r="R15" s="198">
        <f>SUMIFS($H$19:$H$158,$G$19:$G$158,"Projects assessed individually")</f>
        <v>40</v>
      </c>
      <c r="T15" s="206"/>
      <c r="W15" s="206"/>
    </row>
    <row r="16" spans="2:23" ht="45" customHeight="1" x14ac:dyDescent="0.25">
      <c r="M16" s="203">
        <f t="shared" ref="M16:R16" si="2">SUM(M10:M15)</f>
        <v>52762694.203756765</v>
      </c>
      <c r="N16" s="204">
        <f t="shared" si="2"/>
        <v>0.99999999999999989</v>
      </c>
      <c r="O16" s="203">
        <f t="shared" si="2"/>
        <v>474</v>
      </c>
      <c r="P16" s="203">
        <f t="shared" si="2"/>
        <v>52762694.20375675</v>
      </c>
      <c r="Q16" s="205">
        <f t="shared" si="2"/>
        <v>0.99999999999999989</v>
      </c>
      <c r="R16" s="203">
        <f t="shared" si="2"/>
        <v>474</v>
      </c>
      <c r="T16" s="206"/>
      <c r="W16" s="206"/>
    </row>
    <row r="17" spans="1:17" ht="35.1" customHeight="1" thickBot="1" x14ac:dyDescent="0.45">
      <c r="B17" s="7" t="s">
        <v>123</v>
      </c>
      <c r="C17" s="8"/>
      <c r="D17" s="127"/>
      <c r="E17" s="127"/>
      <c r="F17" s="127"/>
      <c r="G17" s="127"/>
      <c r="H17" s="126"/>
      <c r="I17" s="77"/>
    </row>
    <row r="18" spans="1:17" ht="54" customHeight="1" x14ac:dyDescent="0.25">
      <c r="A18" s="33"/>
      <c r="B18" s="269" t="s">
        <v>124</v>
      </c>
      <c r="C18" s="270" t="s">
        <v>125</v>
      </c>
      <c r="D18" s="271" t="s">
        <v>180</v>
      </c>
      <c r="E18" s="272" t="s">
        <v>187</v>
      </c>
      <c r="F18" s="272" t="s">
        <v>196</v>
      </c>
      <c r="G18" s="272" t="s">
        <v>216</v>
      </c>
      <c r="H18" s="270" t="s">
        <v>54</v>
      </c>
      <c r="I18" s="273" t="s">
        <v>116</v>
      </c>
      <c r="L18" s="199" t="s">
        <v>244</v>
      </c>
      <c r="M18" s="201" t="s">
        <v>242</v>
      </c>
      <c r="N18" s="191" t="s">
        <v>243</v>
      </c>
      <c r="O18" s="192" t="s">
        <v>250</v>
      </c>
    </row>
    <row r="19" spans="1:17" ht="33.950000000000003" customHeight="1" x14ac:dyDescent="0.25">
      <c r="B19" s="25" t="s">
        <v>62</v>
      </c>
      <c r="C19" s="10" t="s">
        <v>23</v>
      </c>
      <c r="D19" s="209" t="s">
        <v>272</v>
      </c>
      <c r="E19" s="16" t="s">
        <v>205</v>
      </c>
      <c r="F19" s="317" t="s">
        <v>211</v>
      </c>
      <c r="G19" s="317" t="s">
        <v>211</v>
      </c>
      <c r="H19" s="172">
        <f>Buildings!D3</f>
        <v>11</v>
      </c>
      <c r="I19" s="169">
        <f>Buildings!E3</f>
        <v>113969.08900000001</v>
      </c>
      <c r="L19" s="323" t="s">
        <v>195</v>
      </c>
      <c r="M19" s="195">
        <f>SUMIFS($I$19:$I$158,$E$19:$E$158,"Eligible")</f>
        <v>43522085.27020625</v>
      </c>
      <c r="N19" s="189">
        <f>M19/$M$21</f>
        <v>0.82486472548453471</v>
      </c>
      <c r="O19" s="195">
        <f>SUMIFS($H$19:$H$158,$E$19:$E$158,"Eligible")</f>
        <v>372</v>
      </c>
    </row>
    <row r="20" spans="1:17" ht="33.950000000000003" customHeight="1" thickBot="1" x14ac:dyDescent="0.3">
      <c r="B20" s="26"/>
      <c r="C20" s="18"/>
      <c r="D20" s="209" t="s">
        <v>273</v>
      </c>
      <c r="E20" s="16" t="s">
        <v>205</v>
      </c>
      <c r="F20" s="318" t="s">
        <v>2</v>
      </c>
      <c r="G20" s="317" t="s">
        <v>211</v>
      </c>
      <c r="H20" s="157">
        <f>Buildings!D4</f>
        <v>11</v>
      </c>
      <c r="I20" s="173">
        <f>Buildings!E4</f>
        <v>75426.41</v>
      </c>
      <c r="L20" s="298" t="s">
        <v>203</v>
      </c>
      <c r="M20" s="198">
        <f>SUMIFS($I$19:$I$158,$E$19:$E$158,"Not eligible")</f>
        <v>9240608.9335504882</v>
      </c>
      <c r="N20" s="197">
        <f>M20/$M$21</f>
        <v>0.17513527451546534</v>
      </c>
      <c r="O20" s="202">
        <f>SUMIFS($H$19:$H$158,$E$19:$E$158,"Not eligible")</f>
        <v>102</v>
      </c>
    </row>
    <row r="21" spans="1:17" ht="33.950000000000003" customHeight="1" x14ac:dyDescent="0.25">
      <c r="B21" s="26"/>
      <c r="C21" s="14" t="s">
        <v>24</v>
      </c>
      <c r="D21" s="210"/>
      <c r="E21" s="86"/>
      <c r="F21" s="78"/>
      <c r="G21" s="78"/>
      <c r="H21" s="124"/>
      <c r="I21" s="125"/>
      <c r="M21" s="203">
        <f>SUM(M19:M20)</f>
        <v>52762694.203756735</v>
      </c>
      <c r="N21" s="204">
        <f>SUM(N19:N20)</f>
        <v>1</v>
      </c>
      <c r="O21" s="203">
        <f>SUM(O19:O20)</f>
        <v>474</v>
      </c>
      <c r="P21" s="2"/>
      <c r="Q21" s="2"/>
    </row>
    <row r="22" spans="1:17" ht="33.950000000000003" customHeight="1" x14ac:dyDescent="0.25">
      <c r="B22" s="26"/>
      <c r="C22" s="83" t="s">
        <v>102</v>
      </c>
      <c r="D22" s="211" t="s">
        <v>274</v>
      </c>
      <c r="E22" s="16" t="s">
        <v>205</v>
      </c>
      <c r="F22" s="317" t="s">
        <v>211</v>
      </c>
      <c r="G22" s="305" t="s">
        <v>8</v>
      </c>
      <c r="H22" s="166">
        <f>Buildings!D5</f>
        <v>9</v>
      </c>
      <c r="I22" s="169">
        <f>Buildings!E5</f>
        <v>1639662.8925280799</v>
      </c>
      <c r="M22" s="2"/>
      <c r="N22" s="2"/>
      <c r="O22" s="2"/>
      <c r="P22" s="2"/>
      <c r="Q22" s="2"/>
    </row>
    <row r="23" spans="1:17" ht="33.950000000000003" customHeight="1" x14ac:dyDescent="0.25">
      <c r="B23" s="26"/>
      <c r="C23" s="29" t="s">
        <v>101</v>
      </c>
      <c r="D23" s="212" t="s">
        <v>270</v>
      </c>
      <c r="E23" s="16" t="s">
        <v>205</v>
      </c>
      <c r="F23" s="305" t="s">
        <v>8</v>
      </c>
      <c r="G23" s="305" t="s">
        <v>8</v>
      </c>
      <c r="H23" s="174">
        <f>Buildings!D6</f>
        <v>0</v>
      </c>
      <c r="I23" s="173">
        <f>Buildings!E6</f>
        <v>0</v>
      </c>
      <c r="J23" s="90"/>
      <c r="M23" s="2"/>
      <c r="N23" s="2"/>
      <c r="O23" s="2"/>
      <c r="P23" s="2"/>
      <c r="Q23" s="2"/>
    </row>
    <row r="24" spans="1:17" ht="33.950000000000003" customHeight="1" x14ac:dyDescent="0.25">
      <c r="B24" s="26"/>
      <c r="C24" s="29" t="s">
        <v>100</v>
      </c>
      <c r="D24" s="207" t="s">
        <v>232</v>
      </c>
      <c r="E24" s="10" t="s">
        <v>203</v>
      </c>
      <c r="F24" s="299" t="s">
        <v>203</v>
      </c>
      <c r="G24" s="299" t="s">
        <v>203</v>
      </c>
      <c r="H24" s="175">
        <f>Buildings!D7</f>
        <v>0</v>
      </c>
      <c r="I24" s="173">
        <f>Buildings!E7</f>
        <v>0</v>
      </c>
      <c r="J24" s="90"/>
      <c r="M24" s="2"/>
      <c r="N24" s="2"/>
      <c r="O24" s="2"/>
      <c r="P24" s="2"/>
      <c r="Q24" s="2"/>
    </row>
    <row r="25" spans="1:17" ht="33.950000000000003" customHeight="1" x14ac:dyDescent="0.25">
      <c r="B25" s="26"/>
      <c r="C25" s="20" t="s">
        <v>99</v>
      </c>
      <c r="D25" s="207" t="s">
        <v>232</v>
      </c>
      <c r="E25" s="10" t="s">
        <v>203</v>
      </c>
      <c r="F25" s="299" t="s">
        <v>203</v>
      </c>
      <c r="G25" s="299" t="s">
        <v>203</v>
      </c>
      <c r="H25" s="176">
        <f>Buildings!D8</f>
        <v>0</v>
      </c>
      <c r="I25" s="173">
        <f>Buildings!E8</f>
        <v>0</v>
      </c>
      <c r="J25" s="90"/>
      <c r="M25" s="2"/>
      <c r="N25" s="2"/>
      <c r="O25" s="2"/>
      <c r="P25" s="2"/>
      <c r="Q25" s="2"/>
    </row>
    <row r="26" spans="1:17" ht="33.950000000000003" customHeight="1" x14ac:dyDescent="0.25">
      <c r="B26" s="26"/>
      <c r="C26" s="88" t="s">
        <v>25</v>
      </c>
      <c r="D26" s="207" t="s">
        <v>232</v>
      </c>
      <c r="E26" s="10" t="s">
        <v>203</v>
      </c>
      <c r="F26" s="319" t="s">
        <v>249</v>
      </c>
      <c r="G26" s="319" t="s">
        <v>249</v>
      </c>
      <c r="H26" s="177">
        <f>Buildings!D9</f>
        <v>4</v>
      </c>
      <c r="I26" s="173">
        <f>Buildings!E9</f>
        <v>1512003.7</v>
      </c>
      <c r="J26" s="90"/>
      <c r="M26" s="2"/>
      <c r="N26" s="2"/>
      <c r="O26" s="2"/>
      <c r="P26" s="2"/>
      <c r="Q26" s="2"/>
    </row>
    <row r="27" spans="1:17" ht="33.950000000000003" customHeight="1" x14ac:dyDescent="0.25">
      <c r="B27" s="26"/>
      <c r="C27" s="16" t="s">
        <v>26</v>
      </c>
      <c r="D27" s="207" t="s">
        <v>232</v>
      </c>
      <c r="E27" s="10" t="s">
        <v>203</v>
      </c>
      <c r="F27" s="299" t="s">
        <v>203</v>
      </c>
      <c r="G27" s="299" t="s">
        <v>203</v>
      </c>
      <c r="H27" s="157">
        <f>Buildings!D10</f>
        <v>0</v>
      </c>
      <c r="I27" s="173">
        <f>Buildings!E10</f>
        <v>0</v>
      </c>
      <c r="J27" s="90"/>
      <c r="M27" s="2"/>
      <c r="N27" s="2"/>
      <c r="O27" s="2"/>
      <c r="P27" s="2"/>
      <c r="Q27" s="2"/>
    </row>
    <row r="28" spans="1:17" ht="33.950000000000003" customHeight="1" x14ac:dyDescent="0.25">
      <c r="B28" s="26"/>
      <c r="C28" s="16" t="s">
        <v>27</v>
      </c>
      <c r="D28" s="213" t="s">
        <v>276</v>
      </c>
      <c r="E28" s="16" t="s">
        <v>205</v>
      </c>
      <c r="F28" s="318" t="s">
        <v>2</v>
      </c>
      <c r="G28" s="317" t="s">
        <v>211</v>
      </c>
      <c r="H28" s="166">
        <f>Buildings!D11</f>
        <v>4</v>
      </c>
      <c r="I28" s="169">
        <f>Buildings!E11</f>
        <v>11649.879906439201</v>
      </c>
      <c r="J28" s="90"/>
      <c r="M28" s="2"/>
      <c r="N28" s="2"/>
      <c r="O28" s="2"/>
      <c r="P28" s="2"/>
      <c r="Q28" s="2"/>
    </row>
    <row r="29" spans="1:17" ht="33.950000000000003" customHeight="1" x14ac:dyDescent="0.25">
      <c r="B29" s="26"/>
      <c r="C29" s="15" t="s">
        <v>28</v>
      </c>
      <c r="D29" s="213" t="s">
        <v>276</v>
      </c>
      <c r="E29" s="16" t="s">
        <v>205</v>
      </c>
      <c r="F29" s="318" t="s">
        <v>2</v>
      </c>
      <c r="G29" s="317" t="s">
        <v>211</v>
      </c>
      <c r="H29" s="166">
        <f>Buildings!D12</f>
        <v>0</v>
      </c>
      <c r="I29" s="169">
        <f>Buildings!E12</f>
        <v>0</v>
      </c>
      <c r="J29" s="90"/>
      <c r="M29" s="2"/>
      <c r="N29" s="2"/>
      <c r="O29" s="2"/>
      <c r="P29" s="2"/>
      <c r="Q29" s="2"/>
    </row>
    <row r="30" spans="1:17" ht="33.950000000000003" customHeight="1" x14ac:dyDescent="0.25">
      <c r="B30" s="30"/>
      <c r="C30" s="250" t="s">
        <v>52</v>
      </c>
      <c r="D30" s="207" t="s">
        <v>232</v>
      </c>
      <c r="E30" s="10" t="s">
        <v>203</v>
      </c>
      <c r="F30" s="319" t="s">
        <v>249</v>
      </c>
      <c r="G30" s="319" t="s">
        <v>249</v>
      </c>
      <c r="H30" s="177">
        <f>Buildings!D13</f>
        <v>0</v>
      </c>
      <c r="I30" s="173">
        <f>Buildings!E13</f>
        <v>0</v>
      </c>
      <c r="J30" s="90"/>
      <c r="K30" s="140"/>
      <c r="L30" s="91"/>
      <c r="M30" s="2"/>
      <c r="N30" s="2"/>
      <c r="O30" s="2"/>
      <c r="P30" s="2"/>
      <c r="Q30" s="2"/>
    </row>
    <row r="31" spans="1:17" ht="33.950000000000003" customHeight="1" x14ac:dyDescent="0.25">
      <c r="B31" s="25" t="s">
        <v>63</v>
      </c>
      <c r="C31" s="16" t="s">
        <v>421</v>
      </c>
      <c r="D31" s="212" t="s">
        <v>275</v>
      </c>
      <c r="E31" s="16" t="s">
        <v>205</v>
      </c>
      <c r="F31" s="318" t="s">
        <v>2</v>
      </c>
      <c r="G31" s="305" t="s">
        <v>8</v>
      </c>
      <c r="H31" s="178">
        <f>Buildings!D14</f>
        <v>56</v>
      </c>
      <c r="I31" s="173">
        <f>Buildings!E14</f>
        <v>3827024</v>
      </c>
      <c r="L31" s="92"/>
      <c r="M31" s="2"/>
      <c r="N31" s="2"/>
      <c r="O31" s="2"/>
      <c r="P31" s="2"/>
      <c r="Q31" s="2"/>
    </row>
    <row r="32" spans="1:17" ht="33.950000000000003" customHeight="1" x14ac:dyDescent="0.25">
      <c r="B32" s="26"/>
      <c r="C32" s="16" t="s">
        <v>422</v>
      </c>
      <c r="D32" s="212" t="s">
        <v>275</v>
      </c>
      <c r="E32" s="16" t="s">
        <v>205</v>
      </c>
      <c r="F32" s="317" t="s">
        <v>211</v>
      </c>
      <c r="G32" s="305" t="s">
        <v>8</v>
      </c>
      <c r="H32" s="178">
        <f>Buildings!D15</f>
        <v>74</v>
      </c>
      <c r="I32" s="173">
        <f>Buildings!E15</f>
        <v>22543054</v>
      </c>
      <c r="L32" s="92"/>
      <c r="M32" s="2"/>
      <c r="N32" s="2"/>
      <c r="O32" s="2"/>
      <c r="P32" s="2"/>
      <c r="Q32" s="2"/>
    </row>
    <row r="33" spans="1:18" ht="33.950000000000003" customHeight="1" x14ac:dyDescent="0.25">
      <c r="B33" s="26"/>
      <c r="C33" s="15" t="s">
        <v>30</v>
      </c>
      <c r="D33" s="212" t="s">
        <v>270</v>
      </c>
      <c r="E33" s="16" t="s">
        <v>205</v>
      </c>
      <c r="F33" s="305" t="s">
        <v>8</v>
      </c>
      <c r="G33" s="305" t="s">
        <v>8</v>
      </c>
      <c r="H33" s="157">
        <f>Buildings!D16</f>
        <v>4</v>
      </c>
      <c r="I33" s="173">
        <f>Buildings!E16</f>
        <v>103360.3</v>
      </c>
      <c r="L33" s="93"/>
      <c r="M33" s="2"/>
      <c r="N33" s="2"/>
      <c r="O33" s="2"/>
      <c r="P33" s="2"/>
      <c r="Q33" s="2"/>
    </row>
    <row r="34" spans="1:18" ht="33.950000000000003" customHeight="1" x14ac:dyDescent="0.25">
      <c r="B34" s="26"/>
      <c r="C34" s="16" t="s">
        <v>136</v>
      </c>
      <c r="D34" s="207" t="s">
        <v>232</v>
      </c>
      <c r="E34" s="10" t="s">
        <v>203</v>
      </c>
      <c r="F34" s="299" t="s">
        <v>203</v>
      </c>
      <c r="G34" s="299" t="s">
        <v>203</v>
      </c>
      <c r="H34" s="177">
        <f>Buildings!D17</f>
        <v>1</v>
      </c>
      <c r="I34" s="173">
        <f>Buildings!E17</f>
        <v>99904.167805874007</v>
      </c>
      <c r="L34" s="93"/>
      <c r="M34" s="2"/>
      <c r="N34" s="2"/>
      <c r="O34" s="2"/>
      <c r="P34" s="2"/>
      <c r="Q34" s="2"/>
    </row>
    <row r="35" spans="1:18" ht="33.950000000000003" customHeight="1" x14ac:dyDescent="0.25">
      <c r="B35" s="26"/>
      <c r="C35" s="16" t="s">
        <v>137</v>
      </c>
      <c r="D35" s="207" t="s">
        <v>232</v>
      </c>
      <c r="E35" s="10" t="s">
        <v>203</v>
      </c>
      <c r="F35" s="299" t="s">
        <v>203</v>
      </c>
      <c r="G35" s="299" t="s">
        <v>203</v>
      </c>
      <c r="H35" s="177">
        <f>Buildings!D18</f>
        <v>0</v>
      </c>
      <c r="I35" s="173">
        <f>Buildings!E18</f>
        <v>0</v>
      </c>
      <c r="M35" s="2"/>
      <c r="N35" s="2"/>
      <c r="O35" s="2"/>
      <c r="P35" s="2"/>
      <c r="Q35" s="2"/>
    </row>
    <row r="36" spans="1:18" ht="33.950000000000003" customHeight="1" x14ac:dyDescent="0.25">
      <c r="B36" s="26"/>
      <c r="C36" s="234" t="s">
        <v>161</v>
      </c>
      <c r="D36" s="207" t="s">
        <v>232</v>
      </c>
      <c r="E36" s="10" t="s">
        <v>203</v>
      </c>
      <c r="F36" s="319" t="s">
        <v>249</v>
      </c>
      <c r="G36" s="319" t="s">
        <v>249</v>
      </c>
      <c r="H36" s="177">
        <f>Buildings!D19</f>
        <v>0</v>
      </c>
      <c r="I36" s="173">
        <f>Buildings!E19</f>
        <v>0</v>
      </c>
      <c r="M36" s="2"/>
      <c r="N36" s="2"/>
      <c r="O36" s="2"/>
      <c r="P36" s="2"/>
      <c r="Q36" s="2"/>
    </row>
    <row r="37" spans="1:18" ht="33.950000000000003" customHeight="1" x14ac:dyDescent="0.25">
      <c r="B37" s="30"/>
      <c r="C37" s="234" t="s">
        <v>138</v>
      </c>
      <c r="D37" s="207" t="s">
        <v>232</v>
      </c>
      <c r="E37" s="10" t="s">
        <v>203</v>
      </c>
      <c r="F37" s="319" t="s">
        <v>249</v>
      </c>
      <c r="G37" s="319" t="s">
        <v>249</v>
      </c>
      <c r="H37" s="178">
        <f>Buildings!D20</f>
        <v>0</v>
      </c>
      <c r="I37" s="173">
        <f>Buildings!E20</f>
        <v>0</v>
      </c>
      <c r="L37" s="94"/>
      <c r="M37" s="2"/>
      <c r="N37" s="2"/>
      <c r="O37" s="2"/>
      <c r="P37" s="2"/>
      <c r="Q37" s="2"/>
    </row>
    <row r="38" spans="1:18" ht="33.950000000000003" customHeight="1" x14ac:dyDescent="0.25">
      <c r="B38" s="24" t="s">
        <v>67</v>
      </c>
      <c r="C38" s="11" t="s">
        <v>67</v>
      </c>
      <c r="D38" s="207" t="s">
        <v>5</v>
      </c>
      <c r="E38" s="10" t="s">
        <v>203</v>
      </c>
      <c r="F38" s="319" t="s">
        <v>249</v>
      </c>
      <c r="G38" s="319" t="s">
        <v>249</v>
      </c>
      <c r="H38" s="178">
        <f>Buildings!D21</f>
        <v>8</v>
      </c>
      <c r="I38" s="173">
        <f>Buildings!E21</f>
        <v>3720359.6028463002</v>
      </c>
      <c r="K38" s="282"/>
      <c r="L38" s="282"/>
      <c r="M38" s="287"/>
      <c r="N38" s="287"/>
      <c r="O38" s="287"/>
      <c r="P38" s="287"/>
      <c r="Q38" s="287"/>
      <c r="R38" s="282"/>
    </row>
    <row r="39" spans="1:18" s="282" customFormat="1" ht="33" customHeight="1" x14ac:dyDescent="0.25">
      <c r="B39" s="283" t="s">
        <v>184</v>
      </c>
      <c r="C39" s="283"/>
      <c r="D39" s="284"/>
      <c r="E39" s="284"/>
      <c r="F39" s="258"/>
      <c r="G39" s="258"/>
      <c r="H39" s="285">
        <f>SUM(H19:H38)</f>
        <v>182</v>
      </c>
      <c r="I39" s="286">
        <f>SUM(I19:I38)</f>
        <v>33646414.042086691</v>
      </c>
      <c r="K39" s="4"/>
      <c r="L39" s="4"/>
      <c r="M39" s="2"/>
      <c r="N39" s="2"/>
      <c r="O39" s="2"/>
      <c r="P39" s="2"/>
      <c r="Q39" s="2"/>
      <c r="R39" s="4"/>
    </row>
    <row r="40" spans="1:18" ht="35.1" customHeight="1" x14ac:dyDescent="0.4">
      <c r="B40" s="7" t="s">
        <v>108</v>
      </c>
      <c r="C40" s="8"/>
      <c r="D40" s="28"/>
      <c r="E40" s="28"/>
      <c r="F40" s="31"/>
      <c r="G40" s="31"/>
      <c r="I40" s="77"/>
      <c r="M40" s="2"/>
      <c r="N40" s="2"/>
      <c r="O40" s="2"/>
      <c r="P40" s="2"/>
      <c r="Q40" s="2"/>
    </row>
    <row r="41" spans="1:18" ht="54" customHeight="1" x14ac:dyDescent="0.25">
      <c r="B41" s="96" t="s">
        <v>124</v>
      </c>
      <c r="C41" s="97" t="s">
        <v>125</v>
      </c>
      <c r="D41" s="98" t="s">
        <v>180</v>
      </c>
      <c r="E41" s="106" t="s">
        <v>187</v>
      </c>
      <c r="F41" s="106" t="s">
        <v>196</v>
      </c>
      <c r="G41" s="106" t="s">
        <v>216</v>
      </c>
      <c r="H41" s="97" t="s">
        <v>54</v>
      </c>
      <c r="I41" s="99" t="s">
        <v>116</v>
      </c>
      <c r="M41" s="2"/>
      <c r="N41" s="2"/>
      <c r="O41" s="2"/>
      <c r="P41" s="2"/>
      <c r="Q41" s="2"/>
    </row>
    <row r="42" spans="1:18" ht="33.950000000000003" customHeight="1" x14ac:dyDescent="0.25">
      <c r="B42" s="25" t="s">
        <v>64</v>
      </c>
      <c r="C42" s="14" t="s">
        <v>48</v>
      </c>
      <c r="D42" s="22"/>
      <c r="E42" s="22"/>
      <c r="F42" s="17"/>
      <c r="G42" s="17"/>
      <c r="H42" s="13"/>
      <c r="I42" s="23"/>
      <c r="K42" s="33"/>
      <c r="L42" s="33"/>
      <c r="M42" s="2"/>
      <c r="N42" s="2"/>
      <c r="O42" s="2"/>
      <c r="P42" s="2"/>
      <c r="Q42" s="2"/>
    </row>
    <row r="43" spans="1:18" ht="33.950000000000003" customHeight="1" x14ac:dyDescent="0.25">
      <c r="B43" s="26"/>
      <c r="C43" s="150" t="s">
        <v>56</v>
      </c>
      <c r="D43" s="225" t="s">
        <v>277</v>
      </c>
      <c r="E43" s="16" t="s">
        <v>205</v>
      </c>
      <c r="F43" s="322" t="s">
        <v>248</v>
      </c>
      <c r="G43" s="305" t="s">
        <v>8</v>
      </c>
      <c r="H43" s="334">
        <f>'Renewable energy'!D3</f>
        <v>2</v>
      </c>
      <c r="I43" s="336">
        <f>'Renewable energy'!E3</f>
        <v>429588.17666031304</v>
      </c>
      <c r="M43" s="2"/>
      <c r="N43" s="2"/>
      <c r="O43" s="2"/>
      <c r="P43" s="2"/>
      <c r="Q43" s="2"/>
    </row>
    <row r="44" spans="1:18" ht="33.950000000000003" customHeight="1" x14ac:dyDescent="0.25">
      <c r="B44" s="26"/>
      <c r="C44" s="151"/>
      <c r="D44" s="217" t="s">
        <v>278</v>
      </c>
      <c r="E44" s="16" t="s">
        <v>205</v>
      </c>
      <c r="F44" s="322" t="s">
        <v>248</v>
      </c>
      <c r="G44" s="305" t="s">
        <v>8</v>
      </c>
      <c r="H44" s="335"/>
      <c r="I44" s="337"/>
      <c r="M44" s="2"/>
      <c r="N44" s="2"/>
      <c r="O44" s="2"/>
      <c r="P44" s="2"/>
      <c r="Q44" s="2"/>
      <c r="R44" s="33"/>
    </row>
    <row r="45" spans="1:18" s="33" customFormat="1" ht="33.950000000000003" customHeight="1" x14ac:dyDescent="0.25">
      <c r="A45" s="4"/>
      <c r="B45" s="26"/>
      <c r="C45" s="342" t="s">
        <v>58</v>
      </c>
      <c r="D45" s="207" t="s">
        <v>279</v>
      </c>
      <c r="E45" s="16" t="s">
        <v>205</v>
      </c>
      <c r="F45" s="317" t="s">
        <v>211</v>
      </c>
      <c r="G45" s="317" t="s">
        <v>211</v>
      </c>
      <c r="H45" s="334">
        <f>'Renewable energy'!D5</f>
        <v>1</v>
      </c>
      <c r="I45" s="336">
        <f>'Renewable energy'!E5</f>
        <v>4750</v>
      </c>
      <c r="K45" s="4"/>
      <c r="L45" s="4"/>
      <c r="M45" s="2"/>
      <c r="N45" s="2"/>
      <c r="O45" s="2"/>
      <c r="P45" s="2"/>
      <c r="Q45" s="2"/>
      <c r="R45" s="4"/>
    </row>
    <row r="46" spans="1:18" ht="33.950000000000003" customHeight="1" x14ac:dyDescent="0.25">
      <c r="B46" s="26"/>
      <c r="C46" s="344"/>
      <c r="D46" s="217" t="s">
        <v>280</v>
      </c>
      <c r="E46" s="16" t="s">
        <v>205</v>
      </c>
      <c r="F46" s="317" t="s">
        <v>211</v>
      </c>
      <c r="G46" s="317" t="s">
        <v>211</v>
      </c>
      <c r="H46" s="335"/>
      <c r="I46" s="337"/>
      <c r="M46" s="2"/>
      <c r="N46" s="2"/>
      <c r="O46" s="2"/>
      <c r="P46" s="2"/>
      <c r="Q46" s="2"/>
    </row>
    <row r="47" spans="1:18" ht="33.950000000000003" customHeight="1" x14ac:dyDescent="0.25">
      <c r="B47" s="26"/>
      <c r="C47" s="342" t="s">
        <v>59</v>
      </c>
      <c r="D47" s="213" t="s">
        <v>281</v>
      </c>
      <c r="E47" s="10" t="s">
        <v>205</v>
      </c>
      <c r="F47" s="318" t="s">
        <v>2</v>
      </c>
      <c r="G47" s="317" t="s">
        <v>211</v>
      </c>
      <c r="H47" s="334">
        <f>'Renewable energy'!D7</f>
        <v>4</v>
      </c>
      <c r="I47" s="336">
        <f>'Renewable energy'!E7</f>
        <v>15032.5387172341</v>
      </c>
      <c r="M47" s="2"/>
      <c r="N47" s="2"/>
      <c r="O47" s="2"/>
      <c r="P47" s="2"/>
      <c r="Q47" s="2"/>
    </row>
    <row r="48" spans="1:18" ht="33.950000000000003" customHeight="1" x14ac:dyDescent="0.25">
      <c r="B48" s="26"/>
      <c r="C48" s="343"/>
      <c r="D48" s="207" t="s">
        <v>282</v>
      </c>
      <c r="E48" s="16" t="s">
        <v>205</v>
      </c>
      <c r="F48" s="318" t="s">
        <v>2</v>
      </c>
      <c r="G48" s="317" t="s">
        <v>211</v>
      </c>
      <c r="H48" s="338"/>
      <c r="I48" s="339"/>
      <c r="M48" s="2"/>
      <c r="N48" s="2"/>
      <c r="O48" s="2"/>
      <c r="P48" s="2"/>
      <c r="Q48" s="2"/>
    </row>
    <row r="49" spans="2:18" ht="33.950000000000003" customHeight="1" x14ac:dyDescent="0.25">
      <c r="B49" s="26"/>
      <c r="C49" s="343"/>
      <c r="D49" s="213" t="s">
        <v>283</v>
      </c>
      <c r="E49" s="19" t="s">
        <v>205</v>
      </c>
      <c r="F49" s="318" t="s">
        <v>2</v>
      </c>
      <c r="G49" s="317" t="s">
        <v>211</v>
      </c>
      <c r="H49" s="338"/>
      <c r="I49" s="339"/>
      <c r="M49" s="2"/>
      <c r="N49" s="2"/>
      <c r="O49" s="2"/>
      <c r="P49" s="2"/>
      <c r="Q49" s="2"/>
    </row>
    <row r="50" spans="2:18" ht="33.950000000000003" customHeight="1" x14ac:dyDescent="0.25">
      <c r="B50" s="26"/>
      <c r="C50" s="344"/>
      <c r="D50" s="213" t="s">
        <v>284</v>
      </c>
      <c r="E50" s="16" t="s">
        <v>205</v>
      </c>
      <c r="F50" s="318" t="s">
        <v>2</v>
      </c>
      <c r="G50" s="317" t="s">
        <v>211</v>
      </c>
      <c r="H50" s="335"/>
      <c r="I50" s="337"/>
      <c r="M50" s="2"/>
      <c r="N50" s="2"/>
      <c r="O50" s="2"/>
      <c r="P50" s="2"/>
      <c r="Q50" s="2"/>
    </row>
    <row r="51" spans="2:18" ht="33.950000000000003" customHeight="1" x14ac:dyDescent="0.25">
      <c r="B51" s="26"/>
      <c r="C51" s="342" t="s">
        <v>60</v>
      </c>
      <c r="D51" s="207" t="s">
        <v>285</v>
      </c>
      <c r="E51" s="16" t="s">
        <v>205</v>
      </c>
      <c r="F51" s="322" t="s">
        <v>248</v>
      </c>
      <c r="G51" s="305" t="s">
        <v>8</v>
      </c>
      <c r="H51" s="340">
        <f>'Renewable energy'!D11</f>
        <v>2</v>
      </c>
      <c r="I51" s="336">
        <f>'Renewable energy'!E11</f>
        <v>9486.6136363636397</v>
      </c>
      <c r="M51" s="2"/>
      <c r="N51" s="2"/>
      <c r="O51" s="2"/>
      <c r="P51" s="2"/>
      <c r="Q51" s="2"/>
    </row>
    <row r="52" spans="2:18" ht="33.950000000000003" customHeight="1" x14ac:dyDescent="0.25">
      <c r="B52" s="26"/>
      <c r="C52" s="344"/>
      <c r="D52" s="211" t="s">
        <v>286</v>
      </c>
      <c r="E52" s="16" t="s">
        <v>205</v>
      </c>
      <c r="F52" s="322" t="s">
        <v>248</v>
      </c>
      <c r="G52" s="305" t="s">
        <v>8</v>
      </c>
      <c r="H52" s="341"/>
      <c r="I52" s="339"/>
      <c r="M52" s="2"/>
      <c r="N52" s="2"/>
      <c r="O52" s="2"/>
      <c r="P52" s="2"/>
      <c r="Q52" s="2"/>
    </row>
    <row r="53" spans="2:18" ht="33.950000000000003" customHeight="1" x14ac:dyDescent="0.25">
      <c r="B53" s="30"/>
      <c r="C53" s="150" t="s">
        <v>61</v>
      </c>
      <c r="D53" s="212" t="s">
        <v>5</v>
      </c>
      <c r="E53" s="10" t="s">
        <v>203</v>
      </c>
      <c r="F53" s="319" t="s">
        <v>249</v>
      </c>
      <c r="G53" s="319" t="s">
        <v>249</v>
      </c>
      <c r="H53" s="253">
        <f>'Renewable energy'!D12</f>
        <v>0</v>
      </c>
      <c r="I53" s="254">
        <f>'Renewable energy'!E12</f>
        <v>0</v>
      </c>
      <c r="M53" s="2"/>
      <c r="N53" s="2"/>
      <c r="O53" s="2"/>
      <c r="P53" s="2"/>
      <c r="Q53" s="2"/>
    </row>
    <row r="54" spans="2:18" ht="33.950000000000003" customHeight="1" x14ac:dyDescent="0.25">
      <c r="B54" s="26" t="s">
        <v>65</v>
      </c>
      <c r="C54" s="14" t="s">
        <v>120</v>
      </c>
      <c r="D54" s="218"/>
      <c r="E54" s="22"/>
      <c r="F54" s="78"/>
      <c r="G54" s="78"/>
      <c r="H54" s="178"/>
      <c r="I54" s="160"/>
      <c r="M54" s="2"/>
      <c r="N54" s="2"/>
      <c r="O54" s="2"/>
      <c r="P54" s="2"/>
      <c r="Q54" s="2"/>
    </row>
    <row r="55" spans="2:18" ht="33.950000000000003" customHeight="1" x14ac:dyDescent="0.25">
      <c r="B55" s="26"/>
      <c r="C55" s="21" t="s">
        <v>117</v>
      </c>
      <c r="D55" s="207" t="s">
        <v>287</v>
      </c>
      <c r="E55" s="16" t="s">
        <v>205</v>
      </c>
      <c r="F55" s="318" t="s">
        <v>2</v>
      </c>
      <c r="G55" s="317" t="s">
        <v>211</v>
      </c>
      <c r="H55" s="253">
        <f>'Renewable energy'!D14</f>
        <v>1</v>
      </c>
      <c r="I55" s="179">
        <f>'Renewable energy'!E14</f>
        <v>1437.18128276587</v>
      </c>
      <c r="M55" s="2"/>
      <c r="N55" s="2"/>
      <c r="O55" s="2"/>
      <c r="P55" s="2"/>
      <c r="Q55" s="2"/>
    </row>
    <row r="56" spans="2:18" ht="33.950000000000003" customHeight="1" x14ac:dyDescent="0.25">
      <c r="B56" s="26"/>
      <c r="C56" s="21" t="s">
        <v>118</v>
      </c>
      <c r="D56" s="207" t="s">
        <v>288</v>
      </c>
      <c r="E56" s="16" t="s">
        <v>205</v>
      </c>
      <c r="F56" s="318" t="s">
        <v>2</v>
      </c>
      <c r="G56" s="317" t="s">
        <v>211</v>
      </c>
      <c r="H56" s="253">
        <f>'Renewable energy'!D15</f>
        <v>0</v>
      </c>
      <c r="I56" s="179">
        <f>'Renewable energy'!E15</f>
        <v>0</v>
      </c>
      <c r="M56" s="2"/>
      <c r="N56" s="2"/>
      <c r="O56" s="2"/>
      <c r="P56" s="2"/>
      <c r="Q56" s="2"/>
    </row>
    <row r="57" spans="2:18" ht="33.950000000000003" customHeight="1" x14ac:dyDescent="0.25">
      <c r="B57" s="30"/>
      <c r="C57" s="21" t="s">
        <v>119</v>
      </c>
      <c r="D57" s="207" t="s">
        <v>289</v>
      </c>
      <c r="E57" s="16" t="s">
        <v>205</v>
      </c>
      <c r="F57" s="318" t="s">
        <v>2</v>
      </c>
      <c r="G57" s="317" t="s">
        <v>211</v>
      </c>
      <c r="H57" s="253">
        <f>'Renewable energy'!D16</f>
        <v>0</v>
      </c>
      <c r="I57" s="179">
        <f>'Renewable energy'!E16</f>
        <v>0</v>
      </c>
      <c r="M57" s="2"/>
      <c r="N57" s="2"/>
      <c r="O57" s="2"/>
      <c r="P57" s="2"/>
      <c r="Q57" s="2"/>
    </row>
    <row r="58" spans="2:18" ht="33.950000000000003" customHeight="1" x14ac:dyDescent="0.25">
      <c r="B58" s="25" t="s">
        <v>66</v>
      </c>
      <c r="C58" s="16" t="s">
        <v>50</v>
      </c>
      <c r="D58" s="212" t="s">
        <v>290</v>
      </c>
      <c r="E58" s="16" t="s">
        <v>205</v>
      </c>
      <c r="F58" s="318" t="s">
        <v>2</v>
      </c>
      <c r="G58" s="317" t="s">
        <v>211</v>
      </c>
      <c r="H58" s="253">
        <f>'Renewable energy'!D17</f>
        <v>0</v>
      </c>
      <c r="I58" s="179">
        <f>'Renewable energy'!E17</f>
        <v>0</v>
      </c>
      <c r="M58" s="2"/>
      <c r="N58" s="2"/>
      <c r="O58" s="2"/>
      <c r="P58" s="2"/>
      <c r="Q58" s="2"/>
    </row>
    <row r="59" spans="2:18" ht="33.950000000000003" customHeight="1" x14ac:dyDescent="0.25">
      <c r="B59" s="26"/>
      <c r="C59" s="15" t="s">
        <v>51</v>
      </c>
      <c r="D59" s="207" t="s">
        <v>291</v>
      </c>
      <c r="E59" s="16" t="s">
        <v>205</v>
      </c>
      <c r="F59" s="317" t="s">
        <v>211</v>
      </c>
      <c r="G59" s="317" t="s">
        <v>211</v>
      </c>
      <c r="H59" s="253">
        <f>'Renewable energy'!D18</f>
        <v>4</v>
      </c>
      <c r="I59" s="179">
        <f>'Renewable energy'!E18</f>
        <v>209113.2</v>
      </c>
      <c r="M59" s="2"/>
      <c r="N59" s="2"/>
      <c r="O59" s="2"/>
      <c r="P59" s="2"/>
      <c r="Q59" s="2"/>
    </row>
    <row r="60" spans="2:18" ht="33.950000000000003" customHeight="1" x14ac:dyDescent="0.25">
      <c r="B60" s="25" t="s">
        <v>68</v>
      </c>
      <c r="C60" s="10" t="s">
        <v>68</v>
      </c>
      <c r="D60" s="212" t="s">
        <v>5</v>
      </c>
      <c r="E60" s="10" t="s">
        <v>203</v>
      </c>
      <c r="F60" s="319" t="s">
        <v>249</v>
      </c>
      <c r="G60" s="319" t="s">
        <v>249</v>
      </c>
      <c r="H60" s="253">
        <f>'Renewable energy'!D19</f>
        <v>1</v>
      </c>
      <c r="I60" s="179">
        <f>'Renewable energy'!E19</f>
        <v>180000</v>
      </c>
      <c r="K60" s="282"/>
      <c r="L60" s="282"/>
      <c r="M60" s="287"/>
      <c r="N60" s="287"/>
      <c r="O60" s="287"/>
      <c r="P60" s="287"/>
      <c r="Q60" s="287"/>
      <c r="R60" s="282"/>
    </row>
    <row r="61" spans="2:18" s="282" customFormat="1" ht="33" customHeight="1" x14ac:dyDescent="0.25">
      <c r="B61" s="258" t="s">
        <v>184</v>
      </c>
      <c r="C61" s="258"/>
      <c r="D61" s="259"/>
      <c r="E61" s="259"/>
      <c r="F61" s="260"/>
      <c r="G61" s="258"/>
      <c r="H61" s="261">
        <f>SUM(H43:H60)</f>
        <v>15</v>
      </c>
      <c r="I61" s="262">
        <f>SUM(I43:I60)</f>
        <v>849407.71029667673</v>
      </c>
      <c r="K61" s="4"/>
      <c r="L61" s="4"/>
      <c r="M61" s="2"/>
      <c r="N61" s="2"/>
      <c r="O61" s="2"/>
      <c r="P61" s="2"/>
      <c r="Q61" s="2"/>
      <c r="R61" s="4"/>
    </row>
    <row r="62" spans="2:18" ht="35.1" customHeight="1" x14ac:dyDescent="0.4">
      <c r="B62" s="7" t="s">
        <v>109</v>
      </c>
      <c r="C62" s="8"/>
      <c r="D62" s="28"/>
      <c r="E62" s="28"/>
      <c r="F62" s="31"/>
      <c r="G62" s="31"/>
      <c r="I62" s="77"/>
      <c r="M62" s="2"/>
      <c r="N62" s="2"/>
      <c r="O62" s="2"/>
      <c r="P62" s="2"/>
      <c r="Q62" s="2"/>
    </row>
    <row r="63" spans="2:18" ht="54" customHeight="1" x14ac:dyDescent="0.25">
      <c r="B63" s="96" t="s">
        <v>124</v>
      </c>
      <c r="C63" s="97" t="s">
        <v>125</v>
      </c>
      <c r="D63" s="98" t="s">
        <v>180</v>
      </c>
      <c r="E63" s="106" t="s">
        <v>187</v>
      </c>
      <c r="F63" s="106" t="s">
        <v>196</v>
      </c>
      <c r="G63" s="106" t="s">
        <v>216</v>
      </c>
      <c r="H63" s="97" t="s">
        <v>54</v>
      </c>
      <c r="I63" s="99" t="s">
        <v>116</v>
      </c>
      <c r="M63" s="2"/>
      <c r="N63" s="2"/>
      <c r="O63" s="2"/>
      <c r="P63" s="2"/>
      <c r="Q63" s="2"/>
    </row>
    <row r="64" spans="2:18" ht="33.950000000000003" customHeight="1" x14ac:dyDescent="0.25">
      <c r="B64" s="25" t="s">
        <v>69</v>
      </c>
      <c r="C64" s="14" t="s">
        <v>31</v>
      </c>
      <c r="D64" s="219" t="s">
        <v>292</v>
      </c>
      <c r="E64" s="16" t="s">
        <v>205</v>
      </c>
      <c r="F64" s="318" t="s">
        <v>2</v>
      </c>
      <c r="G64" s="317" t="s">
        <v>211</v>
      </c>
      <c r="H64" s="157">
        <f>Transportation!D3</f>
        <v>1</v>
      </c>
      <c r="I64" s="180">
        <f>Transportation!E3</f>
        <v>1182.2694899144601</v>
      </c>
      <c r="J64" s="90"/>
      <c r="M64" s="2"/>
      <c r="N64" s="2"/>
      <c r="O64" s="2"/>
      <c r="P64" s="2"/>
      <c r="Q64" s="2"/>
    </row>
    <row r="65" spans="2:18" ht="33.950000000000003" customHeight="1" x14ac:dyDescent="0.25">
      <c r="B65" s="26"/>
      <c r="C65" s="120" t="s">
        <v>32</v>
      </c>
      <c r="D65" s="219" t="s">
        <v>293</v>
      </c>
      <c r="E65" s="16" t="s">
        <v>205</v>
      </c>
      <c r="F65" s="318" t="s">
        <v>2</v>
      </c>
      <c r="G65" s="317" t="s">
        <v>211</v>
      </c>
      <c r="H65" s="157">
        <f>Transportation!D4</f>
        <v>14</v>
      </c>
      <c r="I65" s="180">
        <f>Transportation!E4</f>
        <v>515724.990580493</v>
      </c>
      <c r="J65" s="90"/>
      <c r="M65" s="2"/>
      <c r="N65" s="2"/>
      <c r="O65" s="2"/>
      <c r="P65" s="2"/>
      <c r="Q65" s="2"/>
    </row>
    <row r="66" spans="2:18" ht="33.950000000000003" customHeight="1" x14ac:dyDescent="0.25">
      <c r="B66" s="25" t="s">
        <v>70</v>
      </c>
      <c r="C66" s="10" t="s">
        <v>33</v>
      </c>
      <c r="D66" s="207" t="s">
        <v>294</v>
      </c>
      <c r="E66" s="16" t="s">
        <v>205</v>
      </c>
      <c r="F66" s="318" t="s">
        <v>2</v>
      </c>
      <c r="G66" s="317" t="s">
        <v>211</v>
      </c>
      <c r="H66" s="157">
        <f>Transportation!D5</f>
        <v>1</v>
      </c>
      <c r="I66" s="164">
        <f>Transportation!E5</f>
        <v>3051.6217195677</v>
      </c>
      <c r="J66" s="90"/>
      <c r="M66" s="2"/>
      <c r="N66" s="2"/>
      <c r="O66" s="2"/>
      <c r="P66" s="2"/>
      <c r="Q66" s="2"/>
    </row>
    <row r="67" spans="2:18" ht="33.950000000000003" customHeight="1" x14ac:dyDescent="0.25">
      <c r="B67" s="26"/>
      <c r="C67" s="10" t="s">
        <v>35</v>
      </c>
      <c r="D67" s="207" t="s">
        <v>296</v>
      </c>
      <c r="E67" s="16" t="s">
        <v>205</v>
      </c>
      <c r="F67" s="318" t="s">
        <v>2</v>
      </c>
      <c r="G67" s="305" t="s">
        <v>8</v>
      </c>
      <c r="H67" s="166">
        <f>Transportation!D6</f>
        <v>1</v>
      </c>
      <c r="I67" s="164">
        <f>Transportation!E6</f>
        <v>3061000</v>
      </c>
      <c r="M67" s="2"/>
      <c r="N67" s="2"/>
      <c r="O67" s="2"/>
      <c r="P67" s="2"/>
      <c r="Q67" s="2"/>
    </row>
    <row r="68" spans="2:18" ht="33.950000000000003" customHeight="1" x14ac:dyDescent="0.25">
      <c r="B68" s="25" t="s">
        <v>71</v>
      </c>
      <c r="C68" s="10" t="s">
        <v>36</v>
      </c>
      <c r="D68" s="213" t="s">
        <v>297</v>
      </c>
      <c r="E68" s="16" t="s">
        <v>205</v>
      </c>
      <c r="F68" s="318" t="s">
        <v>2</v>
      </c>
      <c r="G68" s="317" t="s">
        <v>211</v>
      </c>
      <c r="H68" s="166">
        <f>Transportation!D7</f>
        <v>3</v>
      </c>
      <c r="I68" s="181">
        <f>Transportation!E7</f>
        <v>188974.45133318298</v>
      </c>
      <c r="M68" s="2"/>
      <c r="N68" s="2"/>
      <c r="O68" s="2"/>
      <c r="P68" s="2"/>
      <c r="Q68" s="2"/>
    </row>
    <row r="69" spans="2:18" ht="33.950000000000003" customHeight="1" x14ac:dyDescent="0.25">
      <c r="B69" s="25" t="s">
        <v>72</v>
      </c>
      <c r="C69" s="16" t="s">
        <v>38</v>
      </c>
      <c r="D69" s="213" t="s">
        <v>232</v>
      </c>
      <c r="E69" s="19" t="s">
        <v>203</v>
      </c>
      <c r="F69" s="299" t="s">
        <v>203</v>
      </c>
      <c r="G69" s="299" t="s">
        <v>203</v>
      </c>
      <c r="H69" s="177">
        <f>Transportation!D8</f>
        <v>5</v>
      </c>
      <c r="I69" s="160">
        <f>Transportation!E8</f>
        <v>65348.304845958599</v>
      </c>
      <c r="M69" s="2"/>
      <c r="N69" s="2"/>
      <c r="O69" s="2"/>
      <c r="P69" s="2"/>
      <c r="Q69" s="2"/>
    </row>
    <row r="70" spans="2:18" ht="33.950000000000003" customHeight="1" x14ac:dyDescent="0.25">
      <c r="B70" s="26"/>
      <c r="C70" s="274" t="s">
        <v>73</v>
      </c>
      <c r="D70" s="213" t="s">
        <v>232</v>
      </c>
      <c r="E70" s="19" t="s">
        <v>203</v>
      </c>
      <c r="F70" s="299" t="s">
        <v>203</v>
      </c>
      <c r="G70" s="299" t="s">
        <v>203</v>
      </c>
      <c r="H70" s="157">
        <f>Transportation!D9</f>
        <v>0</v>
      </c>
      <c r="I70" s="160">
        <f>Transportation!E9</f>
        <v>0</v>
      </c>
      <c r="M70" s="2"/>
      <c r="N70" s="2"/>
      <c r="O70" s="2"/>
      <c r="P70" s="2"/>
      <c r="Q70" s="2"/>
    </row>
    <row r="71" spans="2:18" ht="33.950000000000003" customHeight="1" x14ac:dyDescent="0.25">
      <c r="B71" s="25" t="s">
        <v>75</v>
      </c>
      <c r="C71" s="10" t="s">
        <v>39</v>
      </c>
      <c r="D71" s="207" t="s">
        <v>298</v>
      </c>
      <c r="E71" s="16" t="s">
        <v>205</v>
      </c>
      <c r="F71" s="318" t="s">
        <v>2</v>
      </c>
      <c r="G71" s="305" t="s">
        <v>8</v>
      </c>
      <c r="H71" s="166">
        <f>Transportation!D10</f>
        <v>9</v>
      </c>
      <c r="I71" s="164">
        <f>Transportation!E10</f>
        <v>7191.6775469924696</v>
      </c>
      <c r="M71" s="2"/>
      <c r="N71" s="2"/>
      <c r="O71" s="2"/>
      <c r="P71" s="2"/>
      <c r="Q71" s="2"/>
    </row>
    <row r="72" spans="2:18" ht="33.950000000000003" customHeight="1" x14ac:dyDescent="0.25">
      <c r="B72" s="26"/>
      <c r="C72" s="16" t="s">
        <v>41</v>
      </c>
      <c r="D72" s="207" t="s">
        <v>298</v>
      </c>
      <c r="E72" s="16" t="s">
        <v>205</v>
      </c>
      <c r="F72" s="318" t="s">
        <v>2</v>
      </c>
      <c r="G72" s="305" t="s">
        <v>8</v>
      </c>
      <c r="H72" s="177">
        <f>Transportation!D11</f>
        <v>1</v>
      </c>
      <c r="I72" s="160">
        <f>Transportation!E11</f>
        <v>7370.3110486723099</v>
      </c>
      <c r="M72" s="2"/>
      <c r="N72" s="2"/>
      <c r="O72" s="2"/>
      <c r="P72" s="2"/>
      <c r="Q72" s="2"/>
    </row>
    <row r="73" spans="2:18" ht="33.950000000000003" customHeight="1" x14ac:dyDescent="0.25">
      <c r="B73" s="26"/>
      <c r="C73" s="10" t="s">
        <v>43</v>
      </c>
      <c r="D73" s="207" t="s">
        <v>299</v>
      </c>
      <c r="E73" s="16" t="s">
        <v>205</v>
      </c>
      <c r="F73" s="318" t="s">
        <v>2</v>
      </c>
      <c r="G73" s="305" t="s">
        <v>8</v>
      </c>
      <c r="H73" s="177">
        <f>Transportation!D12</f>
        <v>1</v>
      </c>
      <c r="I73" s="160">
        <f>Transportation!E12</f>
        <v>1060000</v>
      </c>
      <c r="M73" s="2"/>
      <c r="N73" s="2"/>
      <c r="O73" s="2"/>
      <c r="P73" s="2"/>
      <c r="Q73" s="2"/>
    </row>
    <row r="74" spans="2:18" ht="33.950000000000003" customHeight="1" x14ac:dyDescent="0.25">
      <c r="B74" s="26"/>
      <c r="C74" s="19"/>
      <c r="D74" s="207" t="s">
        <v>298</v>
      </c>
      <c r="E74" s="16" t="s">
        <v>205</v>
      </c>
      <c r="F74" s="318" t="s">
        <v>2</v>
      </c>
      <c r="G74" s="305" t="s">
        <v>8</v>
      </c>
      <c r="H74" s="177">
        <f>Transportation!D13</f>
        <v>0</v>
      </c>
      <c r="I74" s="160">
        <f>Transportation!E13</f>
        <v>0</v>
      </c>
    </row>
    <row r="75" spans="2:18" ht="33.950000000000003" customHeight="1" x14ac:dyDescent="0.25">
      <c r="B75" s="26"/>
      <c r="C75" s="16" t="s">
        <v>44</v>
      </c>
      <c r="D75" s="207" t="s">
        <v>299</v>
      </c>
      <c r="E75" s="16" t="s">
        <v>205</v>
      </c>
      <c r="F75" s="318" t="s">
        <v>2</v>
      </c>
      <c r="G75" s="305" t="s">
        <v>8</v>
      </c>
      <c r="H75" s="177">
        <f>Transportation!D14</f>
        <v>0</v>
      </c>
      <c r="I75" s="160">
        <f>Transportation!E14</f>
        <v>0</v>
      </c>
    </row>
    <row r="76" spans="2:18" ht="33.950000000000003" customHeight="1" x14ac:dyDescent="0.25">
      <c r="B76" s="26"/>
      <c r="C76" s="16" t="s">
        <v>74</v>
      </c>
      <c r="D76" s="212" t="s">
        <v>300</v>
      </c>
      <c r="E76" s="16" t="s">
        <v>205</v>
      </c>
      <c r="F76" s="318" t="s">
        <v>2</v>
      </c>
      <c r="G76" s="305" t="s">
        <v>8</v>
      </c>
      <c r="H76" s="177">
        <f>Transportation!D15</f>
        <v>13</v>
      </c>
      <c r="I76" s="160">
        <f>Transportation!E15</f>
        <v>214121.58166284999</v>
      </c>
    </row>
    <row r="77" spans="2:18" ht="33.950000000000003" customHeight="1" x14ac:dyDescent="0.25">
      <c r="B77" s="26"/>
      <c r="C77" s="15" t="s">
        <v>45</v>
      </c>
      <c r="D77" s="212" t="s">
        <v>300</v>
      </c>
      <c r="E77" s="16" t="s">
        <v>205</v>
      </c>
      <c r="F77" s="318" t="s">
        <v>2</v>
      </c>
      <c r="G77" s="305" t="s">
        <v>8</v>
      </c>
      <c r="H77" s="177">
        <f>Transportation!D16</f>
        <v>2</v>
      </c>
      <c r="I77" s="160">
        <f>Transportation!E16</f>
        <v>28304.407593915101</v>
      </c>
    </row>
    <row r="78" spans="2:18" ht="33.950000000000003" customHeight="1" x14ac:dyDescent="0.25">
      <c r="B78" s="30"/>
      <c r="C78" s="16" t="s">
        <v>47</v>
      </c>
      <c r="D78" s="207" t="s">
        <v>232</v>
      </c>
      <c r="E78" s="19" t="s">
        <v>203</v>
      </c>
      <c r="F78" s="299" t="s">
        <v>203</v>
      </c>
      <c r="G78" s="299" t="s">
        <v>203</v>
      </c>
      <c r="H78" s="177">
        <f>Transportation!D17</f>
        <v>0</v>
      </c>
      <c r="I78" s="160">
        <f>Transportation!E17</f>
        <v>0</v>
      </c>
    </row>
    <row r="79" spans="2:18" ht="33.950000000000003" customHeight="1" x14ac:dyDescent="0.25">
      <c r="B79" s="182" t="s">
        <v>95</v>
      </c>
      <c r="C79" s="183" t="s">
        <v>95</v>
      </c>
      <c r="D79" s="220" t="s">
        <v>5</v>
      </c>
      <c r="E79" s="183" t="s">
        <v>203</v>
      </c>
      <c r="F79" s="319" t="s">
        <v>249</v>
      </c>
      <c r="G79" s="319" t="s">
        <v>249</v>
      </c>
      <c r="H79" s="157">
        <f>Transportation!D18</f>
        <v>3</v>
      </c>
      <c r="I79" s="160">
        <f>Transportation!E18</f>
        <v>13865.497069204999</v>
      </c>
      <c r="K79" s="288"/>
      <c r="L79" s="289"/>
      <c r="M79" s="282"/>
      <c r="N79" s="282"/>
      <c r="O79" s="282"/>
      <c r="P79" s="282"/>
      <c r="Q79" s="282"/>
      <c r="R79" s="282"/>
    </row>
    <row r="80" spans="2:18" s="282" customFormat="1" ht="33" customHeight="1" x14ac:dyDescent="0.25">
      <c r="B80" s="263" t="s">
        <v>184</v>
      </c>
      <c r="C80" s="263"/>
      <c r="D80" s="264"/>
      <c r="E80" s="264"/>
      <c r="F80" s="263"/>
      <c r="G80" s="263"/>
      <c r="H80" s="261">
        <f>SUM(H64:H79)</f>
        <v>54</v>
      </c>
      <c r="I80" s="262">
        <f>SUM(I64:I79)</f>
        <v>5166135.112890753</v>
      </c>
      <c r="K80" s="4"/>
      <c r="L80" s="4"/>
      <c r="M80" s="4"/>
      <c r="N80" s="4"/>
      <c r="O80" s="4"/>
      <c r="P80" s="4"/>
      <c r="Q80" s="4"/>
      <c r="R80" s="4"/>
    </row>
    <row r="81" spans="2:18" ht="35.1" customHeight="1" x14ac:dyDescent="0.4">
      <c r="B81" s="233" t="s">
        <v>322</v>
      </c>
      <c r="C81" s="8"/>
      <c r="D81" s="28"/>
      <c r="E81" s="28"/>
      <c r="F81" s="31"/>
      <c r="G81" s="31"/>
      <c r="I81" s="77"/>
    </row>
    <row r="82" spans="2:18" ht="54" customHeight="1" x14ac:dyDescent="0.25">
      <c r="B82" s="96" t="s">
        <v>124</v>
      </c>
      <c r="C82" s="97" t="s">
        <v>125</v>
      </c>
      <c r="D82" s="98" t="s">
        <v>180</v>
      </c>
      <c r="E82" s="106" t="s">
        <v>187</v>
      </c>
      <c r="F82" s="106" t="s">
        <v>196</v>
      </c>
      <c r="G82" s="106" t="s">
        <v>216</v>
      </c>
      <c r="H82" s="97" t="s">
        <v>54</v>
      </c>
      <c r="I82" s="99" t="s">
        <v>116</v>
      </c>
    </row>
    <row r="83" spans="2:18" ht="33.950000000000003" customHeight="1" x14ac:dyDescent="0.25">
      <c r="B83" s="25" t="s">
        <v>83</v>
      </c>
      <c r="C83" s="14" t="s">
        <v>251</v>
      </c>
      <c r="D83" s="145" t="s">
        <v>317</v>
      </c>
      <c r="E83" s="14" t="s">
        <v>205</v>
      </c>
      <c r="F83" s="317" t="s">
        <v>211</v>
      </c>
      <c r="G83" s="305" t="s">
        <v>8</v>
      </c>
      <c r="H83" s="168">
        <f>'Waste and circular economy'!D3</f>
        <v>2</v>
      </c>
      <c r="I83" s="160">
        <f>'Waste and circular economy'!E3</f>
        <v>34398.576363636399</v>
      </c>
    </row>
    <row r="84" spans="2:18" ht="33.950000000000003" customHeight="1" x14ac:dyDescent="0.25">
      <c r="B84" s="25" t="s">
        <v>84</v>
      </c>
      <c r="C84" s="10" t="s">
        <v>252</v>
      </c>
      <c r="D84" s="145" t="s">
        <v>318</v>
      </c>
      <c r="E84" s="14" t="s">
        <v>205</v>
      </c>
      <c r="F84" s="318" t="s">
        <v>2</v>
      </c>
      <c r="G84" s="317" t="s">
        <v>211</v>
      </c>
      <c r="H84" s="168">
        <f>'Waste and circular economy'!D4</f>
        <v>1</v>
      </c>
      <c r="I84" s="160">
        <f>'Waste and circular economy'!E4</f>
        <v>10000</v>
      </c>
    </row>
    <row r="85" spans="2:18" ht="33.950000000000003" customHeight="1" x14ac:dyDescent="0.25">
      <c r="B85" s="26"/>
      <c r="C85" s="10" t="s">
        <v>13</v>
      </c>
      <c r="D85" s="207" t="s">
        <v>232</v>
      </c>
      <c r="E85" s="10" t="s">
        <v>203</v>
      </c>
      <c r="F85" s="299" t="s">
        <v>203</v>
      </c>
      <c r="G85" s="299" t="s">
        <v>203</v>
      </c>
      <c r="H85" s="168">
        <f>'Waste and circular economy'!D5</f>
        <v>6</v>
      </c>
      <c r="I85" s="160">
        <f>'Waste and circular economy'!E5</f>
        <v>16646.504626793601</v>
      </c>
    </row>
    <row r="86" spans="2:18" ht="33.950000000000003" customHeight="1" x14ac:dyDescent="0.25">
      <c r="B86" s="26"/>
      <c r="C86" s="331" t="s">
        <v>255</v>
      </c>
      <c r="D86" s="332"/>
      <c r="E86" s="332"/>
      <c r="F86" s="332"/>
      <c r="G86" s="332"/>
      <c r="H86" s="332"/>
      <c r="I86" s="333"/>
    </row>
    <row r="87" spans="2:18" ht="33.950000000000003" customHeight="1" x14ac:dyDescent="0.25">
      <c r="B87" s="26"/>
      <c r="C87" s="150" t="s">
        <v>253</v>
      </c>
      <c r="D87" s="145" t="s">
        <v>317</v>
      </c>
      <c r="E87" s="14" t="s">
        <v>205</v>
      </c>
      <c r="F87" s="317" t="s">
        <v>211</v>
      </c>
      <c r="G87" s="305" t="s">
        <v>8</v>
      </c>
      <c r="H87" s="168">
        <f>'Waste and circular economy'!D6</f>
        <v>0</v>
      </c>
      <c r="I87" s="160">
        <f>'Waste and circular economy'!E6</f>
        <v>0</v>
      </c>
    </row>
    <row r="88" spans="2:18" ht="33.950000000000003" customHeight="1" x14ac:dyDescent="0.25">
      <c r="B88" s="26"/>
      <c r="C88" s="150" t="s">
        <v>254</v>
      </c>
      <c r="D88" s="145" t="s">
        <v>317</v>
      </c>
      <c r="E88" s="14" t="s">
        <v>205</v>
      </c>
      <c r="F88" s="317" t="s">
        <v>211</v>
      </c>
      <c r="G88" s="305" t="s">
        <v>8</v>
      </c>
      <c r="H88" s="168">
        <f>'Waste and circular economy'!D7</f>
        <v>0</v>
      </c>
      <c r="I88" s="160">
        <f>'Waste and circular economy'!E7</f>
        <v>0</v>
      </c>
    </row>
    <row r="89" spans="2:18" ht="33.950000000000003" customHeight="1" x14ac:dyDescent="0.25">
      <c r="B89" s="26"/>
      <c r="C89" s="150" t="s">
        <v>256</v>
      </c>
      <c r="D89" s="208" t="s">
        <v>319</v>
      </c>
      <c r="E89" s="10" t="s">
        <v>205</v>
      </c>
      <c r="F89" s="317" t="s">
        <v>211</v>
      </c>
      <c r="G89" s="317" t="s">
        <v>211</v>
      </c>
      <c r="H89" s="168">
        <f>'Waste and circular economy'!D8</f>
        <v>0</v>
      </c>
      <c r="I89" s="160">
        <f>'Waste and circular economy'!E8</f>
        <v>0</v>
      </c>
    </row>
    <row r="90" spans="2:18" ht="33.950000000000003" customHeight="1" x14ac:dyDescent="0.25">
      <c r="B90" s="26"/>
      <c r="C90" s="150" t="s">
        <v>257</v>
      </c>
      <c r="D90" s="207" t="s">
        <v>232</v>
      </c>
      <c r="E90" s="10" t="s">
        <v>203</v>
      </c>
      <c r="F90" s="299" t="s">
        <v>203</v>
      </c>
      <c r="G90" s="299" t="s">
        <v>203</v>
      </c>
      <c r="H90" s="168">
        <f>'Waste and circular economy'!D9</f>
        <v>1</v>
      </c>
      <c r="I90" s="160">
        <f>'Waste and circular economy'!E9</f>
        <v>40000</v>
      </c>
    </row>
    <row r="91" spans="2:18" ht="33.950000000000003" customHeight="1" x14ac:dyDescent="0.25">
      <c r="B91" s="26"/>
      <c r="C91" s="10" t="s">
        <v>258</v>
      </c>
      <c r="D91" s="208" t="s">
        <v>319</v>
      </c>
      <c r="E91" s="10" t="s">
        <v>205</v>
      </c>
      <c r="F91" s="317" t="s">
        <v>211</v>
      </c>
      <c r="G91" s="317" t="s">
        <v>211</v>
      </c>
      <c r="H91" s="168">
        <f>'Waste and circular economy'!D10</f>
        <v>0</v>
      </c>
      <c r="I91" s="160">
        <f>'Waste and circular economy'!E10</f>
        <v>0</v>
      </c>
    </row>
    <row r="92" spans="2:18" ht="33.950000000000003" customHeight="1" x14ac:dyDescent="0.25">
      <c r="B92" s="26"/>
      <c r="C92" s="16" t="s">
        <v>259</v>
      </c>
      <c r="D92" s="208" t="s">
        <v>320</v>
      </c>
      <c r="E92" s="10" t="s">
        <v>205</v>
      </c>
      <c r="F92" s="322" t="s">
        <v>248</v>
      </c>
      <c r="G92" s="305" t="s">
        <v>8</v>
      </c>
      <c r="H92" s="168">
        <f>'Waste and circular economy'!D11</f>
        <v>1</v>
      </c>
      <c r="I92" s="160">
        <f>'Waste and circular economy'!E11</f>
        <v>43291.654922955298</v>
      </c>
    </row>
    <row r="93" spans="2:18" ht="33.950000000000003" customHeight="1" x14ac:dyDescent="0.25">
      <c r="B93" s="26"/>
      <c r="C93" s="15" t="s">
        <v>260</v>
      </c>
      <c r="D93" s="208" t="s">
        <v>321</v>
      </c>
      <c r="E93" s="10" t="s">
        <v>205</v>
      </c>
      <c r="F93" s="322" t="s">
        <v>248</v>
      </c>
      <c r="G93" s="305" t="s">
        <v>8</v>
      </c>
      <c r="H93" s="168">
        <f>'Waste and circular economy'!D12</f>
        <v>0</v>
      </c>
      <c r="I93" s="160" t="str">
        <f>'Waste and circular economy'!E12</f>
        <v/>
      </c>
    </row>
    <row r="94" spans="2:18" ht="33.950000000000003" customHeight="1" x14ac:dyDescent="0.25">
      <c r="B94" s="26"/>
      <c r="C94" s="16" t="s">
        <v>261</v>
      </c>
      <c r="D94" s="207" t="s">
        <v>232</v>
      </c>
      <c r="E94" s="16" t="s">
        <v>203</v>
      </c>
      <c r="F94" s="299" t="s">
        <v>203</v>
      </c>
      <c r="G94" s="299" t="s">
        <v>203</v>
      </c>
      <c r="H94" s="168">
        <f>'Waste and circular economy'!D13</f>
        <v>0</v>
      </c>
      <c r="I94" s="160">
        <f>'Waste and circular economy'!E13</f>
        <v>0</v>
      </c>
    </row>
    <row r="95" spans="2:18" ht="33.950000000000003" customHeight="1" x14ac:dyDescent="0.25">
      <c r="B95" s="30" t="s">
        <v>87</v>
      </c>
      <c r="C95" s="16"/>
      <c r="D95" s="207" t="s">
        <v>5</v>
      </c>
      <c r="E95" s="19" t="s">
        <v>203</v>
      </c>
      <c r="F95" s="319" t="s">
        <v>249</v>
      </c>
      <c r="G95" s="319" t="s">
        <v>249</v>
      </c>
      <c r="H95" s="168">
        <f>'Waste and circular economy'!D14</f>
        <v>2</v>
      </c>
      <c r="I95" s="160">
        <f>'Waste and circular economy'!E14</f>
        <v>17997.099999999999</v>
      </c>
      <c r="K95" s="288"/>
      <c r="L95" s="289"/>
      <c r="M95" s="282"/>
      <c r="N95" s="282"/>
      <c r="O95" s="282"/>
      <c r="P95" s="282"/>
      <c r="Q95" s="282"/>
      <c r="R95" s="282"/>
    </row>
    <row r="96" spans="2:18" s="282" customFormat="1" ht="33" customHeight="1" x14ac:dyDescent="0.25">
      <c r="B96" s="258" t="s">
        <v>184</v>
      </c>
      <c r="C96" s="258"/>
      <c r="D96" s="259"/>
      <c r="E96" s="259"/>
      <c r="F96" s="258"/>
      <c r="G96" s="258"/>
      <c r="H96" s="261">
        <f>SUM(H87:H95)+SUM(H83:H85)</f>
        <v>13</v>
      </c>
      <c r="I96" s="262">
        <f>SUM(I87:I95)+SUM(I83:I85)</f>
        <v>162333.83591338529</v>
      </c>
      <c r="K96" s="4"/>
      <c r="L96" s="4"/>
      <c r="M96" s="4"/>
      <c r="N96" s="4"/>
      <c r="O96" s="4"/>
      <c r="P96" s="4"/>
      <c r="Q96" s="4"/>
      <c r="R96" s="4"/>
    </row>
    <row r="97" spans="2:9" ht="35.1" customHeight="1" x14ac:dyDescent="0.4">
      <c r="B97" s="7" t="s">
        <v>132</v>
      </c>
      <c r="C97" s="8"/>
      <c r="D97" s="28"/>
      <c r="E97" s="28"/>
      <c r="F97" s="31"/>
      <c r="G97" s="31"/>
      <c r="I97" s="77"/>
    </row>
    <row r="98" spans="2:9" ht="54" customHeight="1" x14ac:dyDescent="0.25">
      <c r="B98" s="96" t="s">
        <v>124</v>
      </c>
      <c r="C98" s="97" t="s">
        <v>125</v>
      </c>
      <c r="D98" s="98" t="s">
        <v>180</v>
      </c>
      <c r="E98" s="106" t="s">
        <v>187</v>
      </c>
      <c r="F98" s="106" t="s">
        <v>196</v>
      </c>
      <c r="G98" s="106" t="s">
        <v>216</v>
      </c>
      <c r="H98" s="97" t="s">
        <v>54</v>
      </c>
      <c r="I98" s="99" t="s">
        <v>116</v>
      </c>
    </row>
    <row r="99" spans="2:9" ht="33.950000000000003" customHeight="1" x14ac:dyDescent="0.25">
      <c r="B99" s="25" t="s">
        <v>115</v>
      </c>
      <c r="C99" s="10" t="s">
        <v>3</v>
      </c>
      <c r="D99" s="219" t="s">
        <v>301</v>
      </c>
      <c r="E99" s="10" t="s">
        <v>205</v>
      </c>
      <c r="F99" s="317" t="s">
        <v>211</v>
      </c>
      <c r="G99" s="317" t="s">
        <v>211</v>
      </c>
      <c r="H99" s="168">
        <f>' Water and wastewater'!D3</f>
        <v>19</v>
      </c>
      <c r="I99" s="184">
        <f>' Water and wastewater'!E3</f>
        <v>1289055.16859904</v>
      </c>
    </row>
    <row r="100" spans="2:9" ht="33.950000000000003" customHeight="1" x14ac:dyDescent="0.25">
      <c r="B100" s="25" t="s">
        <v>76</v>
      </c>
      <c r="C100" s="10" t="s">
        <v>6</v>
      </c>
      <c r="D100" s="207" t="s">
        <v>302</v>
      </c>
      <c r="E100" s="10" t="s">
        <v>205</v>
      </c>
      <c r="F100" s="318" t="s">
        <v>2</v>
      </c>
      <c r="G100" s="317" t="s">
        <v>211</v>
      </c>
      <c r="H100" s="168">
        <f>' Water and wastewater'!D4</f>
        <v>0</v>
      </c>
      <c r="I100" s="184">
        <f>' Water and wastewater'!E4</f>
        <v>0</v>
      </c>
    </row>
    <row r="101" spans="2:9" ht="33.950000000000003" customHeight="1" x14ac:dyDescent="0.25">
      <c r="B101" s="26"/>
      <c r="C101" s="10" t="s">
        <v>7</v>
      </c>
      <c r="D101" s="207" t="s">
        <v>232</v>
      </c>
      <c r="E101" s="16" t="s">
        <v>203</v>
      </c>
      <c r="F101" s="299" t="s">
        <v>203</v>
      </c>
      <c r="G101" s="299" t="s">
        <v>203</v>
      </c>
      <c r="H101" s="168">
        <f>' Water and wastewater'!D5</f>
        <v>0</v>
      </c>
      <c r="I101" s="184">
        <f>' Water and wastewater'!E5</f>
        <v>0</v>
      </c>
    </row>
    <row r="102" spans="2:9" ht="33.950000000000003" customHeight="1" x14ac:dyDescent="0.25">
      <c r="B102" s="25" t="s">
        <v>77</v>
      </c>
      <c r="C102" s="14" t="s">
        <v>78</v>
      </c>
      <c r="D102" s="218"/>
      <c r="E102" s="22"/>
      <c r="F102" s="17"/>
      <c r="G102" s="17"/>
      <c r="H102" s="124"/>
      <c r="I102" s="128"/>
    </row>
    <row r="103" spans="2:9" ht="33.950000000000003" customHeight="1" x14ac:dyDescent="0.25">
      <c r="B103" s="26"/>
      <c r="C103" s="21" t="s">
        <v>103</v>
      </c>
      <c r="D103" s="207" t="s">
        <v>303</v>
      </c>
      <c r="E103" s="16" t="s">
        <v>205</v>
      </c>
      <c r="F103" s="318" t="s">
        <v>2</v>
      </c>
      <c r="G103" s="317" t="s">
        <v>211</v>
      </c>
      <c r="H103" s="157">
        <f>' Water and wastewater'!D6</f>
        <v>3</v>
      </c>
      <c r="I103" s="184">
        <f>' Water and wastewater'!E6</f>
        <v>317582.28999999998</v>
      </c>
    </row>
    <row r="104" spans="2:9" ht="33.950000000000003" customHeight="1" x14ac:dyDescent="0.25">
      <c r="B104" s="26"/>
      <c r="C104" s="21" t="s">
        <v>106</v>
      </c>
      <c r="D104" s="207" t="s">
        <v>304</v>
      </c>
      <c r="E104" s="16" t="s">
        <v>205</v>
      </c>
      <c r="F104" s="305" t="s">
        <v>8</v>
      </c>
      <c r="G104" s="305" t="s">
        <v>8</v>
      </c>
      <c r="H104" s="157">
        <f>' Water and wastewater'!D7</f>
        <v>2</v>
      </c>
      <c r="I104" s="184">
        <f>' Water and wastewater'!E7</f>
        <v>55773.73</v>
      </c>
    </row>
    <row r="105" spans="2:9" ht="33.950000000000003" customHeight="1" x14ac:dyDescent="0.25">
      <c r="B105" s="26"/>
      <c r="C105" s="275" t="s">
        <v>105</v>
      </c>
      <c r="D105" s="212" t="s">
        <v>305</v>
      </c>
      <c r="E105" s="18" t="s">
        <v>205</v>
      </c>
      <c r="F105" s="322" t="s">
        <v>248</v>
      </c>
      <c r="G105" s="305" t="s">
        <v>8</v>
      </c>
      <c r="H105" s="157">
        <f>' Water and wastewater'!D8</f>
        <v>4</v>
      </c>
      <c r="I105" s="184">
        <f>' Water and wastewater'!E8</f>
        <v>549622.10904818599</v>
      </c>
    </row>
    <row r="106" spans="2:9" ht="33.950000000000003" customHeight="1" x14ac:dyDescent="0.25">
      <c r="B106" s="26"/>
      <c r="C106" s="21" t="s">
        <v>423</v>
      </c>
      <c r="D106" s="212" t="s">
        <v>424</v>
      </c>
      <c r="E106" s="16" t="s">
        <v>203</v>
      </c>
      <c r="F106" s="299" t="s">
        <v>203</v>
      </c>
      <c r="G106" s="299" t="s">
        <v>203</v>
      </c>
      <c r="H106" s="157">
        <f>' Water and wastewater'!D9</f>
        <v>0</v>
      </c>
      <c r="I106" s="184">
        <f>' Water and wastewater'!E9</f>
        <v>0</v>
      </c>
    </row>
    <row r="107" spans="2:9" ht="33.950000000000003" customHeight="1" x14ac:dyDescent="0.25">
      <c r="B107" s="26"/>
      <c r="C107" s="14" t="s">
        <v>79</v>
      </c>
      <c r="D107" s="218"/>
      <c r="E107" s="22"/>
      <c r="F107" s="17"/>
      <c r="G107" s="17"/>
      <c r="H107" s="124"/>
      <c r="I107" s="128"/>
    </row>
    <row r="108" spans="2:9" ht="33.950000000000003" customHeight="1" x14ac:dyDescent="0.25">
      <c r="B108" s="26"/>
      <c r="C108" s="150" t="s">
        <v>103</v>
      </c>
      <c r="D108" s="207" t="s">
        <v>306</v>
      </c>
      <c r="E108" s="16" t="s">
        <v>205</v>
      </c>
      <c r="F108" s="318" t="s">
        <v>2</v>
      </c>
      <c r="G108" s="317" t="s">
        <v>211</v>
      </c>
      <c r="H108" s="166">
        <f>' Water and wastewater'!D10</f>
        <v>1</v>
      </c>
      <c r="I108" s="179">
        <f>' Water and wastewater'!E10</f>
        <v>78030</v>
      </c>
    </row>
    <row r="109" spans="2:9" ht="33.950000000000003" customHeight="1" x14ac:dyDescent="0.25">
      <c r="B109" s="26"/>
      <c r="C109" s="21" t="s">
        <v>106</v>
      </c>
      <c r="D109" s="207" t="s">
        <v>307</v>
      </c>
      <c r="E109" s="19" t="s">
        <v>205</v>
      </c>
      <c r="F109" s="305" t="s">
        <v>8</v>
      </c>
      <c r="G109" s="305" t="s">
        <v>8</v>
      </c>
      <c r="H109" s="177">
        <f>' Water and wastewater'!D11</f>
        <v>0</v>
      </c>
      <c r="I109" s="184">
        <f>' Water and wastewater'!E11</f>
        <v>0</v>
      </c>
    </row>
    <row r="110" spans="2:9" ht="33.950000000000003" customHeight="1" x14ac:dyDescent="0.25">
      <c r="B110" s="26"/>
      <c r="C110" s="21" t="s">
        <v>107</v>
      </c>
      <c r="D110" s="207" t="s">
        <v>233</v>
      </c>
      <c r="E110" s="16" t="s">
        <v>203</v>
      </c>
      <c r="F110" s="299" t="s">
        <v>203</v>
      </c>
      <c r="G110" s="299" t="s">
        <v>203</v>
      </c>
      <c r="H110" s="157">
        <f>' Water and wastewater'!D12</f>
        <v>9</v>
      </c>
      <c r="I110" s="184">
        <f>' Water and wastewater'!E12</f>
        <v>343226.54693258397</v>
      </c>
    </row>
    <row r="111" spans="2:9" ht="33.950000000000003" customHeight="1" x14ac:dyDescent="0.25">
      <c r="B111" s="26"/>
      <c r="C111" s="21" t="s">
        <v>423</v>
      </c>
      <c r="D111" s="212" t="s">
        <v>424</v>
      </c>
      <c r="E111" s="16" t="s">
        <v>203</v>
      </c>
      <c r="F111" s="299" t="s">
        <v>203</v>
      </c>
      <c r="G111" s="299" t="s">
        <v>203</v>
      </c>
      <c r="H111" s="157">
        <f>' Water and wastewater'!D13</f>
        <v>0</v>
      </c>
      <c r="I111" s="184">
        <f>' Water and wastewater'!E13</f>
        <v>0</v>
      </c>
    </row>
    <row r="112" spans="2:9" ht="33.950000000000003" customHeight="1" x14ac:dyDescent="0.25">
      <c r="B112" s="26"/>
      <c r="C112" s="16" t="s">
        <v>80</v>
      </c>
      <c r="D112" s="207" t="s">
        <v>308</v>
      </c>
      <c r="E112" s="18" t="s">
        <v>205</v>
      </c>
      <c r="F112" s="322" t="s">
        <v>248</v>
      </c>
      <c r="G112" s="305" t="s">
        <v>8</v>
      </c>
      <c r="H112" s="177">
        <f>' Water and wastewater'!D14</f>
        <v>0</v>
      </c>
      <c r="I112" s="184">
        <f>' Water and wastewater'!E14</f>
        <v>0</v>
      </c>
    </row>
    <row r="113" spans="2:18" ht="33.950000000000003" customHeight="1" x14ac:dyDescent="0.25">
      <c r="B113" s="26"/>
      <c r="C113" s="16" t="s">
        <v>85</v>
      </c>
      <c r="D113" s="207" t="s">
        <v>309</v>
      </c>
      <c r="E113" s="16" t="s">
        <v>205</v>
      </c>
      <c r="F113" s="317" t="s">
        <v>211</v>
      </c>
      <c r="G113" s="305" t="s">
        <v>8</v>
      </c>
      <c r="H113" s="177">
        <f>' Water and wastewater'!D15</f>
        <v>2</v>
      </c>
      <c r="I113" s="184">
        <f>' Water and wastewater'!E15</f>
        <v>574466.19551810797</v>
      </c>
    </row>
    <row r="114" spans="2:18" ht="33.950000000000003" customHeight="1" x14ac:dyDescent="0.25">
      <c r="B114" s="26"/>
      <c r="C114" s="27" t="s">
        <v>122</v>
      </c>
      <c r="D114" s="221"/>
      <c r="E114" s="17"/>
      <c r="F114" s="17"/>
      <c r="G114" s="17"/>
      <c r="H114" s="124"/>
      <c r="I114" s="129"/>
    </row>
    <row r="115" spans="2:18" ht="33.950000000000003" customHeight="1" x14ac:dyDescent="0.25">
      <c r="B115" s="26"/>
      <c r="C115" s="222" t="s">
        <v>111</v>
      </c>
      <c r="D115" s="223" t="s">
        <v>310</v>
      </c>
      <c r="E115" s="133" t="s">
        <v>205</v>
      </c>
      <c r="F115" s="322" t="s">
        <v>248</v>
      </c>
      <c r="G115" s="305" t="s">
        <v>8</v>
      </c>
      <c r="H115" s="157">
        <f>' Water and wastewater'!D16</f>
        <v>0</v>
      </c>
      <c r="I115" s="179">
        <f>' Water and wastewater'!E16</f>
        <v>0</v>
      </c>
    </row>
    <row r="116" spans="2:18" ht="33.950000000000003" customHeight="1" x14ac:dyDescent="0.25">
      <c r="B116" s="26"/>
      <c r="C116" s="21" t="s">
        <v>114</v>
      </c>
      <c r="D116" s="225" t="s">
        <v>311</v>
      </c>
      <c r="E116" s="16" t="s">
        <v>205</v>
      </c>
      <c r="F116" s="305" t="s">
        <v>8</v>
      </c>
      <c r="G116" s="305" t="s">
        <v>8</v>
      </c>
      <c r="H116" s="157">
        <f>' Water and wastewater'!D17</f>
        <v>5</v>
      </c>
      <c r="I116" s="179">
        <f>' Water and wastewater'!E17</f>
        <v>1019404.9502584799</v>
      </c>
    </row>
    <row r="117" spans="2:18" ht="33.950000000000003" customHeight="1" x14ac:dyDescent="0.25">
      <c r="B117" s="26"/>
      <c r="C117" s="275" t="s">
        <v>105</v>
      </c>
      <c r="D117" s="211" t="s">
        <v>233</v>
      </c>
      <c r="E117" s="18" t="s">
        <v>203</v>
      </c>
      <c r="F117" s="299" t="s">
        <v>203</v>
      </c>
      <c r="G117" s="299" t="s">
        <v>203</v>
      </c>
      <c r="H117" s="157">
        <f>' Water and wastewater'!D18</f>
        <v>7</v>
      </c>
      <c r="I117" s="179">
        <f>' Water and wastewater'!E18</f>
        <v>376875.32229992596</v>
      </c>
    </row>
    <row r="118" spans="2:18" ht="33.950000000000003" customHeight="1" x14ac:dyDescent="0.25">
      <c r="B118" s="26"/>
      <c r="C118" s="21" t="s">
        <v>423</v>
      </c>
      <c r="D118" s="212" t="s">
        <v>424</v>
      </c>
      <c r="E118" s="16" t="s">
        <v>203</v>
      </c>
      <c r="F118" s="299" t="s">
        <v>203</v>
      </c>
      <c r="G118" s="299" t="s">
        <v>203</v>
      </c>
      <c r="H118" s="157">
        <f>' Water and wastewater'!D19</f>
        <v>0</v>
      </c>
      <c r="I118" s="184">
        <f>' Water and wastewater'!E19</f>
        <v>0</v>
      </c>
    </row>
    <row r="119" spans="2:18" ht="33.950000000000003" customHeight="1" x14ac:dyDescent="0.25">
      <c r="B119" s="26"/>
      <c r="C119" s="14" t="s">
        <v>121</v>
      </c>
      <c r="D119" s="218"/>
      <c r="E119" s="22"/>
      <c r="F119" s="17"/>
      <c r="G119" s="17"/>
      <c r="H119" s="185"/>
      <c r="I119" s="186"/>
    </row>
    <row r="120" spans="2:18" ht="33.950000000000003" customHeight="1" x14ac:dyDescent="0.25">
      <c r="B120" s="26"/>
      <c r="C120" s="222" t="s">
        <v>111</v>
      </c>
      <c r="D120" s="225" t="s">
        <v>312</v>
      </c>
      <c r="E120" s="14" t="s">
        <v>205</v>
      </c>
      <c r="F120" s="305" t="s">
        <v>8</v>
      </c>
      <c r="G120" s="305" t="s">
        <v>8</v>
      </c>
      <c r="H120" s="177">
        <f>' Water and wastewater'!D20</f>
        <v>0</v>
      </c>
      <c r="I120" s="187">
        <f>' Water and wastewater'!E20</f>
        <v>0</v>
      </c>
    </row>
    <row r="121" spans="2:18" ht="33.950000000000003" customHeight="1" x14ac:dyDescent="0.25">
      <c r="B121" s="26"/>
      <c r="C121" s="21" t="s">
        <v>114</v>
      </c>
      <c r="D121" s="225" t="s">
        <v>313</v>
      </c>
      <c r="E121" s="16" t="s">
        <v>205</v>
      </c>
      <c r="F121" s="305" t="s">
        <v>8</v>
      </c>
      <c r="G121" s="305" t="s">
        <v>8</v>
      </c>
      <c r="H121" s="177">
        <f>' Water and wastewater'!D21</f>
        <v>3</v>
      </c>
      <c r="I121" s="184">
        <f>' Water and wastewater'!E21</f>
        <v>42742.98</v>
      </c>
    </row>
    <row r="122" spans="2:18" ht="33.950000000000003" customHeight="1" x14ac:dyDescent="0.25">
      <c r="B122" s="30"/>
      <c r="C122" s="275" t="s">
        <v>105</v>
      </c>
      <c r="D122" s="207" t="s">
        <v>233</v>
      </c>
      <c r="E122" s="16" t="s">
        <v>203</v>
      </c>
      <c r="F122" s="299" t="s">
        <v>203</v>
      </c>
      <c r="G122" s="299" t="s">
        <v>203</v>
      </c>
      <c r="H122" s="177">
        <f>' Water and wastewater'!D22</f>
        <v>14</v>
      </c>
      <c r="I122" s="184">
        <f>' Water and wastewater'!E22</f>
        <v>1195833.99465753</v>
      </c>
    </row>
    <row r="123" spans="2:18" ht="33.950000000000003" customHeight="1" x14ac:dyDescent="0.25">
      <c r="B123" s="26"/>
      <c r="C123" s="21" t="s">
        <v>423</v>
      </c>
      <c r="D123" s="212" t="s">
        <v>424</v>
      </c>
      <c r="E123" s="16" t="s">
        <v>203</v>
      </c>
      <c r="F123" s="299" t="s">
        <v>203</v>
      </c>
      <c r="G123" s="299" t="s">
        <v>203</v>
      </c>
      <c r="H123" s="157">
        <f>' Water and wastewater'!D23</f>
        <v>0</v>
      </c>
      <c r="I123" s="184">
        <f>' Water and wastewater'!E23</f>
        <v>0</v>
      </c>
    </row>
    <row r="124" spans="2:18" ht="33.950000000000003" customHeight="1" x14ac:dyDescent="0.25">
      <c r="B124" s="25" t="s">
        <v>81</v>
      </c>
      <c r="C124" s="16" t="s">
        <v>104</v>
      </c>
      <c r="D124" s="211" t="s">
        <v>232</v>
      </c>
      <c r="E124" s="16" t="s">
        <v>203</v>
      </c>
      <c r="F124" s="299" t="s">
        <v>203</v>
      </c>
      <c r="G124" s="299" t="s">
        <v>203</v>
      </c>
      <c r="H124" s="177">
        <f>' Water and wastewater'!D24</f>
        <v>0</v>
      </c>
      <c r="I124" s="184">
        <f>' Water and wastewater'!E24</f>
        <v>0</v>
      </c>
    </row>
    <row r="125" spans="2:18" ht="33.950000000000003" customHeight="1" x14ac:dyDescent="0.25">
      <c r="B125" s="30"/>
      <c r="C125" s="15" t="s">
        <v>11</v>
      </c>
      <c r="D125" s="212" t="s">
        <v>232</v>
      </c>
      <c r="E125" s="16" t="s">
        <v>203</v>
      </c>
      <c r="F125" s="299" t="s">
        <v>203</v>
      </c>
      <c r="G125" s="299" t="s">
        <v>203</v>
      </c>
      <c r="H125" s="177">
        <f>' Water and wastewater'!D25</f>
        <v>3</v>
      </c>
      <c r="I125" s="184">
        <f>' Water and wastewater'!E25</f>
        <v>303983.36033333302</v>
      </c>
    </row>
    <row r="126" spans="2:18" ht="33.950000000000003" customHeight="1" x14ac:dyDescent="0.25">
      <c r="B126" s="32" t="s">
        <v>82</v>
      </c>
      <c r="C126" s="16" t="s">
        <v>82</v>
      </c>
      <c r="D126" s="207" t="s">
        <v>5</v>
      </c>
      <c r="E126" s="16" t="s">
        <v>203</v>
      </c>
      <c r="F126" s="319" t="s">
        <v>249</v>
      </c>
      <c r="G126" s="319" t="s">
        <v>249</v>
      </c>
      <c r="H126" s="177">
        <f>' Water and wastewater'!D26</f>
        <v>5</v>
      </c>
      <c r="I126" s="184">
        <f>' Water and wastewater'!E26</f>
        <v>258335.81099999999</v>
      </c>
      <c r="K126" s="282"/>
      <c r="L126" s="282"/>
      <c r="M126" s="282"/>
      <c r="N126" s="282"/>
      <c r="O126" s="282"/>
      <c r="P126" s="282"/>
      <c r="Q126" s="282"/>
      <c r="R126" s="282"/>
    </row>
    <row r="127" spans="2:18" s="282" customFormat="1" ht="33" customHeight="1" x14ac:dyDescent="0.25">
      <c r="B127" s="258" t="s">
        <v>184</v>
      </c>
      <c r="C127" s="258"/>
      <c r="D127" s="259"/>
      <c r="E127" s="259"/>
      <c r="F127" s="258"/>
      <c r="G127" s="258"/>
      <c r="H127" s="261">
        <f>SUM(H99:H126)</f>
        <v>77</v>
      </c>
      <c r="I127" s="262">
        <f>SUM(I99:I126)</f>
        <v>6404932.4586471869</v>
      </c>
      <c r="K127" s="4"/>
      <c r="L127" s="4"/>
      <c r="M127" s="4"/>
      <c r="N127" s="4"/>
      <c r="O127" s="4"/>
      <c r="P127" s="4"/>
      <c r="Q127" s="4"/>
      <c r="R127" s="4"/>
    </row>
    <row r="128" spans="2:18" ht="35.1" customHeight="1" x14ac:dyDescent="0.4">
      <c r="B128" s="7" t="s">
        <v>112</v>
      </c>
      <c r="C128" s="8"/>
      <c r="D128" s="28"/>
      <c r="E128" s="28"/>
      <c r="F128" s="31"/>
      <c r="G128" s="31"/>
      <c r="I128" s="77"/>
    </row>
    <row r="129" spans="2:18" ht="54" customHeight="1" x14ac:dyDescent="0.25">
      <c r="B129" s="96" t="s">
        <v>124</v>
      </c>
      <c r="C129" s="97" t="s">
        <v>125</v>
      </c>
      <c r="D129" s="98" t="s">
        <v>180</v>
      </c>
      <c r="E129" s="106" t="s">
        <v>187</v>
      </c>
      <c r="F129" s="106" t="s">
        <v>196</v>
      </c>
      <c r="G129" s="106" t="s">
        <v>216</v>
      </c>
      <c r="H129" s="97" t="s">
        <v>54</v>
      </c>
      <c r="I129" s="99" t="s">
        <v>116</v>
      </c>
    </row>
    <row r="130" spans="2:18" ht="33.950000000000003" customHeight="1" x14ac:dyDescent="0.25">
      <c r="B130" s="25" t="s">
        <v>88</v>
      </c>
      <c r="C130" s="14" t="s">
        <v>15</v>
      </c>
      <c r="D130" s="224" t="s">
        <v>314</v>
      </c>
      <c r="E130" s="12" t="s">
        <v>205</v>
      </c>
      <c r="F130" s="305" t="s">
        <v>8</v>
      </c>
      <c r="G130" s="305" t="s">
        <v>8</v>
      </c>
      <c r="H130" s="168">
        <f>'Land use and area projects'!D3</f>
        <v>3</v>
      </c>
      <c r="I130" s="167">
        <f>'Land use and area projects'!E3</f>
        <v>17040.075000000001</v>
      </c>
    </row>
    <row r="131" spans="2:18" ht="33.950000000000003" customHeight="1" x14ac:dyDescent="0.25">
      <c r="B131" s="30"/>
      <c r="C131" s="16" t="s">
        <v>16</v>
      </c>
      <c r="D131" s="224" t="s">
        <v>314</v>
      </c>
      <c r="E131" s="12" t="s">
        <v>205</v>
      </c>
      <c r="F131" s="305" t="s">
        <v>8</v>
      </c>
      <c r="G131" s="305" t="s">
        <v>8</v>
      </c>
      <c r="H131" s="168">
        <f>'Land use and area projects'!D4</f>
        <v>2</v>
      </c>
      <c r="I131" s="167">
        <f>'Land use and area projects'!E4</f>
        <v>41285.78</v>
      </c>
    </row>
    <row r="132" spans="2:18" ht="33.950000000000003" customHeight="1" x14ac:dyDescent="0.25">
      <c r="B132" s="25" t="s">
        <v>89</v>
      </c>
      <c r="C132" s="16" t="s">
        <v>391</v>
      </c>
      <c r="D132" s="212" t="s">
        <v>232</v>
      </c>
      <c r="E132" s="16" t="s">
        <v>203</v>
      </c>
      <c r="F132" s="299" t="s">
        <v>203</v>
      </c>
      <c r="G132" s="299" t="s">
        <v>203</v>
      </c>
      <c r="H132" s="168">
        <f>'Land use and area projects'!D5</f>
        <v>0</v>
      </c>
      <c r="I132" s="167">
        <f>'Land use and area projects'!E5</f>
        <v>0</v>
      </c>
    </row>
    <row r="133" spans="2:18" ht="33.950000000000003" customHeight="1" x14ac:dyDescent="0.25">
      <c r="B133" s="26"/>
      <c r="C133" s="10" t="s">
        <v>392</v>
      </c>
      <c r="D133" s="224" t="s">
        <v>315</v>
      </c>
      <c r="E133" s="10" t="s">
        <v>205</v>
      </c>
      <c r="F133" s="305" t="s">
        <v>8</v>
      </c>
      <c r="G133" s="305" t="s">
        <v>8</v>
      </c>
      <c r="H133" s="166">
        <f>'Land use and area projects'!D6</f>
        <v>0</v>
      </c>
      <c r="I133" s="164">
        <f>'Land use and area projects'!E6</f>
        <v>0</v>
      </c>
    </row>
    <row r="134" spans="2:18" ht="33.950000000000003" customHeight="1" x14ac:dyDescent="0.25">
      <c r="B134" s="156" t="s">
        <v>90</v>
      </c>
      <c r="C134" s="16" t="s">
        <v>90</v>
      </c>
      <c r="D134" s="207" t="s">
        <v>5</v>
      </c>
      <c r="E134" s="16" t="s">
        <v>203</v>
      </c>
      <c r="F134" s="319" t="s">
        <v>249</v>
      </c>
      <c r="G134" s="319" t="s">
        <v>249</v>
      </c>
      <c r="H134" s="178">
        <f>'Land use and area projects'!D7</f>
        <v>0</v>
      </c>
      <c r="I134" s="167">
        <f>'Land use and area projects'!E7</f>
        <v>0</v>
      </c>
      <c r="K134" s="282"/>
      <c r="L134" s="282"/>
      <c r="M134" s="282"/>
      <c r="N134" s="282"/>
      <c r="O134" s="282"/>
      <c r="P134" s="282"/>
      <c r="Q134" s="282"/>
      <c r="R134" s="282"/>
    </row>
    <row r="135" spans="2:18" s="282" customFormat="1" ht="33" customHeight="1" x14ac:dyDescent="0.25">
      <c r="B135" s="258" t="s">
        <v>184</v>
      </c>
      <c r="C135" s="258"/>
      <c r="D135" s="259"/>
      <c r="E135" s="259"/>
      <c r="F135" s="258"/>
      <c r="G135" s="258"/>
      <c r="H135" s="261">
        <f>SUM(H130:H134)</f>
        <v>5</v>
      </c>
      <c r="I135" s="262">
        <f>SUM(I130:I134)</f>
        <v>58325.854999999996</v>
      </c>
      <c r="K135" s="4"/>
      <c r="L135" s="4"/>
      <c r="M135" s="4"/>
      <c r="N135" s="4"/>
      <c r="O135" s="4"/>
      <c r="P135" s="4"/>
      <c r="Q135" s="4"/>
      <c r="R135" s="4"/>
    </row>
    <row r="136" spans="2:18" ht="35.1" customHeight="1" x14ac:dyDescent="0.4">
      <c r="B136" s="7" t="s">
        <v>113</v>
      </c>
      <c r="C136" s="8"/>
      <c r="D136" s="28"/>
      <c r="E136" s="28"/>
      <c r="F136" s="31"/>
      <c r="G136" s="31"/>
      <c r="I136" s="77"/>
    </row>
    <row r="137" spans="2:18" ht="54" customHeight="1" x14ac:dyDescent="0.25">
      <c r="B137" s="96" t="s">
        <v>124</v>
      </c>
      <c r="C137" s="97" t="s">
        <v>125</v>
      </c>
      <c r="D137" s="98" t="s">
        <v>180</v>
      </c>
      <c r="E137" s="106" t="s">
        <v>187</v>
      </c>
      <c r="F137" s="106" t="s">
        <v>196</v>
      </c>
      <c r="G137" s="106" t="s">
        <v>216</v>
      </c>
      <c r="H137" s="97" t="s">
        <v>54</v>
      </c>
      <c r="I137" s="99" t="s">
        <v>116</v>
      </c>
    </row>
    <row r="138" spans="2:18" ht="33.950000000000003" customHeight="1" x14ac:dyDescent="0.25">
      <c r="B138" s="25" t="s">
        <v>91</v>
      </c>
      <c r="C138" s="14" t="s">
        <v>19</v>
      </c>
      <c r="D138" s="219" t="s">
        <v>326</v>
      </c>
      <c r="E138" s="14" t="s">
        <v>205</v>
      </c>
      <c r="F138" s="317" t="s">
        <v>211</v>
      </c>
      <c r="G138" s="317" t="s">
        <v>211</v>
      </c>
      <c r="H138" s="168">
        <f>'Climate change adaptation'!D3</f>
        <v>4</v>
      </c>
      <c r="I138" s="184">
        <f>'Climate change adaptation'!E3</f>
        <v>68459.14556617201</v>
      </c>
    </row>
    <row r="139" spans="2:18" ht="33.950000000000003" customHeight="1" x14ac:dyDescent="0.25">
      <c r="B139" s="25" t="s">
        <v>92</v>
      </c>
      <c r="C139" s="74" t="s">
        <v>20</v>
      </c>
      <c r="D139" s="209" t="s">
        <v>234</v>
      </c>
      <c r="E139" s="88" t="s">
        <v>203</v>
      </c>
      <c r="F139" s="299" t="s">
        <v>203</v>
      </c>
      <c r="G139" s="299" t="s">
        <v>203</v>
      </c>
      <c r="H139" s="168">
        <f>'Climate change adaptation'!D4</f>
        <v>10</v>
      </c>
      <c r="I139" s="184">
        <f>'Climate change adaptation'!E4</f>
        <v>195514.76185509699</v>
      </c>
    </row>
    <row r="140" spans="2:18" ht="33.950000000000003" customHeight="1" x14ac:dyDescent="0.25">
      <c r="B140" s="75"/>
      <c r="C140" s="16" t="s">
        <v>21</v>
      </c>
      <c r="D140" s="212" t="s">
        <v>234</v>
      </c>
      <c r="E140" s="88" t="s">
        <v>203</v>
      </c>
      <c r="F140" s="299" t="s">
        <v>203</v>
      </c>
      <c r="G140" s="299" t="s">
        <v>203</v>
      </c>
      <c r="H140" s="168">
        <f>'Climate change adaptation'!D5</f>
        <v>1</v>
      </c>
      <c r="I140" s="184">
        <f>'Climate change adaptation'!E5</f>
        <v>15102.02</v>
      </c>
    </row>
    <row r="141" spans="2:18" ht="33.950000000000003" customHeight="1" x14ac:dyDescent="0.25">
      <c r="B141" s="30" t="s">
        <v>93</v>
      </c>
      <c r="C141" s="16" t="s">
        <v>22</v>
      </c>
      <c r="D141" s="209" t="s">
        <v>325</v>
      </c>
      <c r="E141" s="88" t="s">
        <v>205</v>
      </c>
      <c r="F141" s="305" t="s">
        <v>8</v>
      </c>
      <c r="G141" s="305" t="s">
        <v>8</v>
      </c>
      <c r="H141" s="168">
        <f>'Climate change adaptation'!D6</f>
        <v>1</v>
      </c>
      <c r="I141" s="184">
        <f>'Climate change adaptation'!E6</f>
        <v>1592.44</v>
      </c>
    </row>
    <row r="142" spans="2:18" ht="33.950000000000003" customHeight="1" x14ac:dyDescent="0.25">
      <c r="B142" s="30" t="s">
        <v>94</v>
      </c>
      <c r="C142" s="16" t="s">
        <v>94</v>
      </c>
      <c r="D142" s="207" t="s">
        <v>5</v>
      </c>
      <c r="E142" s="88" t="s">
        <v>203</v>
      </c>
      <c r="F142" s="319" t="s">
        <v>249</v>
      </c>
      <c r="G142" s="319" t="s">
        <v>249</v>
      </c>
      <c r="H142" s="168">
        <f>'Climate change adaptation'!D7</f>
        <v>1</v>
      </c>
      <c r="I142" s="184">
        <f>'Climate change adaptation'!E7</f>
        <v>13332.2129132337</v>
      </c>
      <c r="K142" s="282"/>
      <c r="L142" s="282"/>
      <c r="M142" s="282"/>
      <c r="N142" s="282"/>
      <c r="O142" s="282"/>
      <c r="P142" s="282"/>
      <c r="Q142" s="282"/>
      <c r="R142" s="282"/>
    </row>
    <row r="143" spans="2:18" s="282" customFormat="1" ht="33" customHeight="1" x14ac:dyDescent="0.25">
      <c r="B143" s="258" t="s">
        <v>184</v>
      </c>
      <c r="C143" s="258"/>
      <c r="D143" s="259"/>
      <c r="E143" s="259"/>
      <c r="F143" s="258"/>
      <c r="G143" s="258"/>
      <c r="H143" s="261">
        <f>SUM(H138:H142)</f>
        <v>17</v>
      </c>
      <c r="I143" s="262">
        <f>SUM(I138:I142)</f>
        <v>294000.58033450274</v>
      </c>
      <c r="K143" s="4"/>
      <c r="L143" s="4"/>
      <c r="M143" s="4"/>
      <c r="N143" s="4"/>
      <c r="O143" s="4"/>
      <c r="P143" s="4"/>
      <c r="Q143" s="4"/>
      <c r="R143" s="4"/>
    </row>
    <row r="144" spans="2:18" ht="33.950000000000003" customHeight="1" x14ac:dyDescent="0.25"/>
    <row r="145" spans="2:18" ht="35.1" customHeight="1" x14ac:dyDescent="0.4">
      <c r="B145" s="7" t="s">
        <v>329</v>
      </c>
      <c r="C145" s="8"/>
      <c r="D145" s="28"/>
      <c r="E145" s="28"/>
      <c r="F145" s="31"/>
      <c r="G145" s="31"/>
      <c r="I145" s="77"/>
    </row>
    <row r="146" spans="2:18" ht="54" customHeight="1" x14ac:dyDescent="0.25">
      <c r="B146" s="96" t="s">
        <v>330</v>
      </c>
      <c r="C146" s="97" t="s">
        <v>125</v>
      </c>
      <c r="D146" s="98" t="s">
        <v>180</v>
      </c>
      <c r="E146" s="106" t="s">
        <v>187</v>
      </c>
      <c r="F146" s="106" t="s">
        <v>196</v>
      </c>
      <c r="G146" s="106" t="s">
        <v>216</v>
      </c>
      <c r="H146" s="97" t="s">
        <v>54</v>
      </c>
      <c r="I146" s="99" t="s">
        <v>116</v>
      </c>
    </row>
    <row r="147" spans="2:18" ht="33.950000000000003" customHeight="1" x14ac:dyDescent="0.25">
      <c r="B147" s="26" t="s">
        <v>333</v>
      </c>
      <c r="C147" s="16" t="s">
        <v>30</v>
      </c>
      <c r="D147" s="16" t="s">
        <v>393</v>
      </c>
      <c r="E147" s="16" t="s">
        <v>205</v>
      </c>
      <c r="F147" s="305" t="s">
        <v>8</v>
      </c>
      <c r="G147" s="305" t="s">
        <v>8</v>
      </c>
      <c r="H147" s="168">
        <f>'Projects under prev. criteria'!D3</f>
        <v>28</v>
      </c>
      <c r="I147" s="184">
        <f>'Projects under prev. criteria'!E3</f>
        <v>2671791.7304205401</v>
      </c>
    </row>
    <row r="148" spans="2:18" ht="33.950000000000003" customHeight="1" x14ac:dyDescent="0.25">
      <c r="B148" s="26" t="s">
        <v>335</v>
      </c>
      <c r="C148" s="82" t="s">
        <v>340</v>
      </c>
      <c r="D148" s="16" t="s">
        <v>295</v>
      </c>
      <c r="E148" s="16" t="s">
        <v>205</v>
      </c>
      <c r="F148" s="318" t="s">
        <v>2</v>
      </c>
      <c r="G148" s="317" t="s">
        <v>211</v>
      </c>
      <c r="H148" s="168">
        <f>'Projects under prev. criteria'!D4</f>
        <v>14</v>
      </c>
      <c r="I148" s="184">
        <f>'Projects under prev. criteria'!E4</f>
        <v>54742.910995410304</v>
      </c>
    </row>
    <row r="149" spans="2:18" ht="33.950000000000003" customHeight="1" x14ac:dyDescent="0.25">
      <c r="B149" s="324" t="s">
        <v>334</v>
      </c>
      <c r="C149" s="16" t="s">
        <v>341</v>
      </c>
      <c r="D149" s="227" t="s">
        <v>318</v>
      </c>
      <c r="E149" s="16" t="s">
        <v>205</v>
      </c>
      <c r="F149" s="318" t="s">
        <v>2</v>
      </c>
      <c r="G149" s="317" t="s">
        <v>211</v>
      </c>
      <c r="H149" s="168">
        <f>'Projects under prev. criteria'!D5</f>
        <v>19</v>
      </c>
      <c r="I149" s="184">
        <f>'Projects under prev. criteria'!E5</f>
        <v>419250.87352051097</v>
      </c>
    </row>
    <row r="150" spans="2:18" ht="33.950000000000003" customHeight="1" x14ac:dyDescent="0.25">
      <c r="B150" s="324"/>
      <c r="C150" s="16" t="s">
        <v>344</v>
      </c>
      <c r="D150" s="145" t="s">
        <v>319</v>
      </c>
      <c r="E150" s="16" t="s">
        <v>205</v>
      </c>
      <c r="F150" s="317" t="s">
        <v>211</v>
      </c>
      <c r="G150" s="317" t="s">
        <v>211</v>
      </c>
      <c r="H150" s="168">
        <f>'Projects under prev. criteria'!D6</f>
        <v>11</v>
      </c>
      <c r="I150" s="184">
        <f>'Projects under prev. criteria'!E6</f>
        <v>1012565.01933168</v>
      </c>
    </row>
    <row r="151" spans="2:18" ht="33.950000000000003" customHeight="1" x14ac:dyDescent="0.25">
      <c r="B151" s="324"/>
      <c r="C151" s="16" t="s">
        <v>346</v>
      </c>
      <c r="D151" s="145" t="s">
        <v>319</v>
      </c>
      <c r="E151" s="16" t="s">
        <v>205</v>
      </c>
      <c r="F151" s="317" t="s">
        <v>211</v>
      </c>
      <c r="G151" s="317" t="s">
        <v>211</v>
      </c>
      <c r="H151" s="168">
        <f>'Projects under prev. criteria'!D7</f>
        <v>1</v>
      </c>
      <c r="I151" s="184">
        <f>'Projects under prev. criteria'!E7</f>
        <v>32858.781926375297</v>
      </c>
    </row>
    <row r="152" spans="2:18" ht="33.950000000000003" customHeight="1" x14ac:dyDescent="0.25">
      <c r="B152" s="324"/>
      <c r="C152" s="16" t="s">
        <v>347</v>
      </c>
      <c r="D152" s="145" t="s">
        <v>319</v>
      </c>
      <c r="E152" s="16" t="s">
        <v>205</v>
      </c>
      <c r="F152" s="317" t="s">
        <v>211</v>
      </c>
      <c r="G152" s="317" t="s">
        <v>211</v>
      </c>
      <c r="H152" s="168">
        <f>'Projects under prev. criteria'!D8</f>
        <v>1</v>
      </c>
      <c r="I152" s="184">
        <f>'Projects under prev. criteria'!E8</f>
        <v>15800</v>
      </c>
    </row>
    <row r="153" spans="2:18" ht="33.950000000000003" customHeight="1" x14ac:dyDescent="0.25">
      <c r="B153" s="325"/>
      <c r="C153" s="16" t="s">
        <v>348</v>
      </c>
      <c r="D153" s="145" t="s">
        <v>321</v>
      </c>
      <c r="E153" s="16" t="s">
        <v>205</v>
      </c>
      <c r="F153" s="322" t="s">
        <v>248</v>
      </c>
      <c r="G153" s="305" t="s">
        <v>8</v>
      </c>
      <c r="H153" s="168">
        <f>'Projects under prev. criteria'!D9</f>
        <v>2</v>
      </c>
      <c r="I153" s="184">
        <f>'Projects under prev. criteria'!E9</f>
        <v>4220.1255000000001</v>
      </c>
    </row>
    <row r="154" spans="2:18" ht="33.950000000000003" customHeight="1" x14ac:dyDescent="0.25">
      <c r="B154" s="25" t="s">
        <v>336</v>
      </c>
      <c r="C154" s="16" t="s">
        <v>18</v>
      </c>
      <c r="D154" s="212" t="s">
        <v>232</v>
      </c>
      <c r="E154" s="10" t="s">
        <v>203</v>
      </c>
      <c r="F154" s="299" t="s">
        <v>203</v>
      </c>
      <c r="G154" s="299" t="s">
        <v>203</v>
      </c>
      <c r="H154" s="168">
        <f>'Projects under prev. criteria'!D10</f>
        <v>5</v>
      </c>
      <c r="I154" s="184">
        <f>'Projects under prev. criteria'!E10</f>
        <v>317029.17136465298</v>
      </c>
    </row>
    <row r="155" spans="2:18" ht="33.950000000000003" customHeight="1" x14ac:dyDescent="0.25">
      <c r="B155" s="25" t="s">
        <v>337</v>
      </c>
      <c r="C155" s="16" t="s">
        <v>183</v>
      </c>
      <c r="D155" s="207" t="s">
        <v>5</v>
      </c>
      <c r="E155" s="16" t="s">
        <v>205</v>
      </c>
      <c r="F155" s="305" t="s">
        <v>8</v>
      </c>
      <c r="G155" s="305" t="s">
        <v>8</v>
      </c>
      <c r="H155" s="168">
        <f>'Projects under prev. criteria'!D11</f>
        <v>14</v>
      </c>
      <c r="I155" s="184">
        <f>'Projects under prev. criteria'!E11</f>
        <v>1097635.14052839</v>
      </c>
    </row>
    <row r="156" spans="2:18" ht="33.950000000000003" customHeight="1" x14ac:dyDescent="0.25">
      <c r="B156" s="25" t="s">
        <v>338</v>
      </c>
      <c r="C156" s="16" t="s">
        <v>183</v>
      </c>
      <c r="D156" s="207" t="s">
        <v>5</v>
      </c>
      <c r="E156" s="10" t="s">
        <v>203</v>
      </c>
      <c r="F156" s="319" t="s">
        <v>249</v>
      </c>
      <c r="G156" s="319" t="s">
        <v>249</v>
      </c>
      <c r="H156" s="168">
        <f>'Projects under prev. criteria'!D12</f>
        <v>5</v>
      </c>
      <c r="I156" s="184">
        <f>'Projects under prev. criteria'!E12</f>
        <v>36111.402999999998</v>
      </c>
    </row>
    <row r="157" spans="2:18" ht="33.950000000000003" customHeight="1" x14ac:dyDescent="0.25">
      <c r="B157" s="25" t="s">
        <v>351</v>
      </c>
      <c r="C157" s="16" t="s">
        <v>183</v>
      </c>
      <c r="D157" s="207" t="s">
        <v>5</v>
      </c>
      <c r="E157" s="10" t="s">
        <v>203</v>
      </c>
      <c r="F157" s="319" t="s">
        <v>249</v>
      </c>
      <c r="G157" s="319" t="s">
        <v>249</v>
      </c>
      <c r="H157" s="168">
        <f>'Projects under prev. criteria'!D13</f>
        <v>1</v>
      </c>
      <c r="I157" s="184">
        <f>'Projects under prev. criteria'!E13</f>
        <v>9200</v>
      </c>
    </row>
    <row r="158" spans="2:18" ht="33.950000000000003" customHeight="1" x14ac:dyDescent="0.25">
      <c r="B158" s="156" t="s">
        <v>350</v>
      </c>
      <c r="C158" s="278" t="s">
        <v>183</v>
      </c>
      <c r="D158" s="279" t="s">
        <v>5</v>
      </c>
      <c r="E158" s="278" t="s">
        <v>203</v>
      </c>
      <c r="F158" s="379" t="s">
        <v>249</v>
      </c>
      <c r="G158" s="380" t="s">
        <v>249</v>
      </c>
      <c r="H158" s="280">
        <f>'Projects under prev. criteria'!D14</f>
        <v>10</v>
      </c>
      <c r="I158" s="281">
        <f>'Projects under prev. criteria'!E14</f>
        <v>509939.45199999999</v>
      </c>
      <c r="K158" s="282"/>
      <c r="L158" s="282"/>
      <c r="M158" s="282"/>
      <c r="N158" s="282"/>
      <c r="O158" s="282"/>
      <c r="P158" s="282"/>
      <c r="Q158" s="282"/>
      <c r="R158" s="282"/>
    </row>
    <row r="159" spans="2:18" s="282" customFormat="1" ht="33" customHeight="1" x14ac:dyDescent="0.25">
      <c r="B159" s="258" t="s">
        <v>184</v>
      </c>
      <c r="D159" s="42"/>
      <c r="E159" s="42"/>
      <c r="F159" s="276"/>
      <c r="G159" s="276"/>
      <c r="H159" s="276">
        <f>SUM(H147:H158)</f>
        <v>111</v>
      </c>
      <c r="I159" s="277">
        <f>SUM(I147:I158)</f>
        <v>6181144.6085875593</v>
      </c>
      <c r="K159" s="4"/>
      <c r="L159" s="4"/>
      <c r="M159" s="4"/>
      <c r="N159" s="4"/>
      <c r="O159" s="4"/>
      <c r="P159" s="4"/>
      <c r="Q159" s="4"/>
      <c r="R159" s="4"/>
    </row>
    <row r="160" spans="2:18" ht="30" customHeight="1" x14ac:dyDescent="0.25"/>
    <row r="161" spans="1:1" ht="30" customHeight="1" x14ac:dyDescent="0.25"/>
    <row r="162" spans="1:1" ht="30" customHeight="1" x14ac:dyDescent="0.25"/>
    <row r="164" spans="1:1" ht="30" customHeight="1" x14ac:dyDescent="0.25"/>
    <row r="166" spans="1:1" ht="30" customHeight="1" x14ac:dyDescent="0.25"/>
    <row r="167" spans="1:1" ht="72.599999999999994" customHeight="1" x14ac:dyDescent="0.25"/>
    <row r="168" spans="1:1" ht="38.450000000000003" customHeight="1" x14ac:dyDescent="0.25"/>
    <row r="169" spans="1:1" ht="45" customHeight="1" x14ac:dyDescent="0.25">
      <c r="A169" s="95"/>
    </row>
    <row r="170" spans="1:1" ht="45" customHeight="1" x14ac:dyDescent="0.25">
      <c r="A170" s="95"/>
    </row>
    <row r="172" spans="1:1" ht="30" customHeight="1" x14ac:dyDescent="0.25"/>
  </sheetData>
  <mergeCells count="15">
    <mergeCell ref="B149:B153"/>
    <mergeCell ref="M8:O8"/>
    <mergeCell ref="P8:R8"/>
    <mergeCell ref="C86:I86"/>
    <mergeCell ref="H43:H44"/>
    <mergeCell ref="I43:I44"/>
    <mergeCell ref="H45:H46"/>
    <mergeCell ref="I45:I46"/>
    <mergeCell ref="H47:H50"/>
    <mergeCell ref="I47:I50"/>
    <mergeCell ref="H51:H52"/>
    <mergeCell ref="I51:I52"/>
    <mergeCell ref="C47:C50"/>
    <mergeCell ref="C45:C46"/>
    <mergeCell ref="C51:C52"/>
  </mergeCells>
  <pageMargins left="0.7" right="0.7" top="0.75" bottom="0.75" header="0.3" footer="0.3"/>
  <pageSetup paperSize="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D13-F3AF-4BA7-8444-ACED3DAC8E1E}">
  <dimension ref="A1:M22"/>
  <sheetViews>
    <sheetView zoomScale="70" zoomScaleNormal="70" zoomScaleSheetLayoutView="80" zoomScalePageLayoutView="40" workbookViewId="0">
      <pane ySplit="2" topLeftCell="A12" activePane="bottomLeft" state="frozen"/>
      <selection pane="bottomLeft" activeCell="I36" sqref="I36"/>
    </sheetView>
  </sheetViews>
  <sheetFormatPr defaultColWidth="8.85546875" defaultRowHeight="15" x14ac:dyDescent="0.25"/>
  <cols>
    <col min="1" max="1" width="16.42578125" style="5" customWidth="1"/>
    <col min="2" max="2" width="18.28515625" style="3" customWidth="1"/>
    <col min="3" max="3" width="28" style="3" customWidth="1"/>
    <col min="4" max="4" width="33" style="3" customWidth="1"/>
    <col min="5" max="5" width="15.140625" style="3" customWidth="1"/>
    <col min="6" max="6" width="17.85546875" style="3" customWidth="1"/>
    <col min="7" max="12" width="50.7109375" style="33" customWidth="1"/>
    <col min="13" max="13" width="69.7109375" style="33" customWidth="1"/>
    <col min="14" max="16384" width="8.85546875" style="33"/>
  </cols>
  <sheetData>
    <row r="1" spans="1:13" ht="36" customHeight="1" x14ac:dyDescent="0.4">
      <c r="A1" s="7" t="s">
        <v>123</v>
      </c>
      <c r="B1" s="8"/>
      <c r="C1" s="8"/>
      <c r="D1" s="9"/>
      <c r="E1" s="9"/>
      <c r="F1" s="9"/>
      <c r="G1" s="2"/>
      <c r="H1" s="57"/>
    </row>
    <row r="2" spans="1:13" s="5" customFormat="1" ht="68.45" customHeight="1" x14ac:dyDescent="0.25">
      <c r="A2" s="48" t="s">
        <v>0</v>
      </c>
      <c r="B2" s="58" t="s">
        <v>1</v>
      </c>
      <c r="C2" s="58" t="s">
        <v>57</v>
      </c>
      <c r="D2" s="60" t="s">
        <v>133</v>
      </c>
      <c r="E2" s="60" t="s">
        <v>54</v>
      </c>
      <c r="F2" s="60" t="s">
        <v>126</v>
      </c>
      <c r="G2" s="58" t="s">
        <v>149</v>
      </c>
      <c r="H2" s="67" t="s">
        <v>144</v>
      </c>
      <c r="I2" s="59" t="s">
        <v>145</v>
      </c>
      <c r="J2" s="59" t="s">
        <v>146</v>
      </c>
      <c r="K2" s="59" t="s">
        <v>147</v>
      </c>
      <c r="L2" s="59" t="s">
        <v>148</v>
      </c>
      <c r="M2" s="43"/>
    </row>
    <row r="3" spans="1:13" ht="124.15" customHeight="1" x14ac:dyDescent="0.25">
      <c r="A3" s="376" t="s">
        <v>62</v>
      </c>
      <c r="B3" s="49" t="s">
        <v>23</v>
      </c>
      <c r="C3" s="49" t="s">
        <v>4</v>
      </c>
      <c r="D3" s="50" t="s">
        <v>141</v>
      </c>
      <c r="E3" s="66"/>
      <c r="F3" s="66"/>
      <c r="G3" s="64" t="s">
        <v>150</v>
      </c>
      <c r="H3" s="62" t="s">
        <v>179</v>
      </c>
      <c r="I3" s="66" t="s">
        <v>5</v>
      </c>
      <c r="J3" s="66" t="s">
        <v>5</v>
      </c>
      <c r="K3" s="66" t="s">
        <v>5</v>
      </c>
      <c r="L3" s="49" t="s">
        <v>5</v>
      </c>
      <c r="M3" s="43"/>
    </row>
    <row r="4" spans="1:13" ht="112.9" customHeight="1" x14ac:dyDescent="0.25">
      <c r="A4" s="376"/>
      <c r="B4" s="377" t="s">
        <v>24</v>
      </c>
      <c r="C4" s="49" t="s">
        <v>153</v>
      </c>
      <c r="D4" s="50" t="s">
        <v>142</v>
      </c>
      <c r="E4" s="66"/>
      <c r="F4" s="66"/>
      <c r="G4" s="65" t="s">
        <v>140</v>
      </c>
      <c r="H4" s="62" t="s">
        <v>174</v>
      </c>
      <c r="I4" s="66" t="s">
        <v>5</v>
      </c>
      <c r="J4" s="47" t="s">
        <v>134</v>
      </c>
      <c r="K4" s="66" t="s">
        <v>5</v>
      </c>
      <c r="L4" s="63" t="s">
        <v>135</v>
      </c>
    </row>
    <row r="5" spans="1:13" ht="100.15" customHeight="1" x14ac:dyDescent="0.25">
      <c r="A5" s="376"/>
      <c r="B5" s="377"/>
      <c r="C5" s="49" t="s">
        <v>154</v>
      </c>
      <c r="D5" s="71" t="s">
        <v>164</v>
      </c>
      <c r="E5" s="65"/>
      <c r="F5" s="65"/>
      <c r="G5" s="66" t="s">
        <v>5</v>
      </c>
      <c r="H5" s="66" t="s">
        <v>5</v>
      </c>
      <c r="I5" s="66" t="s">
        <v>5</v>
      </c>
      <c r="J5" s="47" t="s">
        <v>134</v>
      </c>
      <c r="K5" s="66" t="s">
        <v>5</v>
      </c>
      <c r="L5" s="49" t="s">
        <v>5</v>
      </c>
    </row>
    <row r="6" spans="1:13" ht="100.15" customHeight="1" x14ac:dyDescent="0.25">
      <c r="A6" s="376"/>
      <c r="B6" s="377"/>
      <c r="C6" s="49" t="s">
        <v>173</v>
      </c>
      <c r="D6" s="69" t="s">
        <v>168</v>
      </c>
      <c r="E6" s="72"/>
      <c r="F6" s="65"/>
      <c r="G6" s="66" t="s">
        <v>5</v>
      </c>
      <c r="H6" s="66" t="s">
        <v>5</v>
      </c>
      <c r="I6" s="66" t="s">
        <v>5</v>
      </c>
      <c r="J6" s="66" t="s">
        <v>5</v>
      </c>
      <c r="K6" s="66" t="s">
        <v>5</v>
      </c>
      <c r="L6" s="49" t="s">
        <v>5</v>
      </c>
    </row>
    <row r="7" spans="1:13" ht="100.15" customHeight="1" x14ac:dyDescent="0.25">
      <c r="A7" s="376"/>
      <c r="B7" s="377"/>
      <c r="C7" s="49" t="s">
        <v>155</v>
      </c>
      <c r="D7" s="70"/>
      <c r="E7" s="65"/>
      <c r="F7" s="65"/>
      <c r="G7" s="66" t="s">
        <v>5</v>
      </c>
      <c r="H7" s="66" t="s">
        <v>5</v>
      </c>
      <c r="I7" s="66" t="s">
        <v>5</v>
      </c>
      <c r="J7" s="66" t="s">
        <v>5</v>
      </c>
      <c r="K7" s="66" t="s">
        <v>5</v>
      </c>
      <c r="L7" s="63" t="s">
        <v>135</v>
      </c>
    </row>
    <row r="8" spans="1:13" ht="100.15" customHeight="1" x14ac:dyDescent="0.25">
      <c r="A8" s="376"/>
      <c r="B8" s="49" t="s">
        <v>25</v>
      </c>
      <c r="C8" s="49" t="s">
        <v>156</v>
      </c>
      <c r="D8" s="51" t="s">
        <v>169</v>
      </c>
      <c r="E8" s="66"/>
      <c r="F8" s="66"/>
      <c r="G8" s="66" t="s">
        <v>5</v>
      </c>
      <c r="H8" s="66" t="s">
        <v>5</v>
      </c>
      <c r="I8" s="66" t="s">
        <v>5</v>
      </c>
      <c r="J8" s="66" t="s">
        <v>5</v>
      </c>
      <c r="K8" s="66" t="s">
        <v>5</v>
      </c>
      <c r="L8" s="49" t="s">
        <v>5</v>
      </c>
    </row>
    <row r="9" spans="1:13" ht="100.15" customHeight="1" x14ac:dyDescent="0.25">
      <c r="A9" s="376"/>
      <c r="B9" s="49" t="s">
        <v>26</v>
      </c>
      <c r="C9" s="49" t="s">
        <v>4</v>
      </c>
      <c r="D9" s="52" t="s">
        <v>110</v>
      </c>
      <c r="E9" s="66"/>
      <c r="F9" s="66"/>
      <c r="G9" s="66" t="s">
        <v>5</v>
      </c>
      <c r="H9" s="62" t="s">
        <v>174</v>
      </c>
      <c r="I9" s="66" t="s">
        <v>5</v>
      </c>
      <c r="J9" s="66" t="s">
        <v>5</v>
      </c>
      <c r="K9" s="66" t="s">
        <v>5</v>
      </c>
      <c r="L9" s="49" t="s">
        <v>5</v>
      </c>
    </row>
    <row r="10" spans="1:13" ht="100.15" customHeight="1" x14ac:dyDescent="0.25">
      <c r="A10" s="376"/>
      <c r="B10" s="49" t="s">
        <v>27</v>
      </c>
      <c r="C10" s="49" t="s">
        <v>4</v>
      </c>
      <c r="D10" s="53" t="s">
        <v>139</v>
      </c>
      <c r="E10" s="68"/>
      <c r="F10" s="68"/>
      <c r="G10" s="64" t="s">
        <v>178</v>
      </c>
      <c r="H10" s="64" t="s">
        <v>176</v>
      </c>
      <c r="I10" s="66" t="s">
        <v>5</v>
      </c>
      <c r="J10" s="66" t="s">
        <v>5</v>
      </c>
      <c r="K10" s="66" t="s">
        <v>5</v>
      </c>
      <c r="L10" s="63" t="s">
        <v>135</v>
      </c>
    </row>
    <row r="11" spans="1:13" ht="100.15" customHeight="1" x14ac:dyDescent="0.25">
      <c r="A11" s="376"/>
      <c r="B11" s="49" t="s">
        <v>28</v>
      </c>
      <c r="C11" s="49" t="s">
        <v>4</v>
      </c>
      <c r="D11" s="53" t="s">
        <v>139</v>
      </c>
      <c r="E11" s="68"/>
      <c r="F11" s="68"/>
      <c r="G11" s="64" t="s">
        <v>177</v>
      </c>
      <c r="H11" s="64" t="s">
        <v>176</v>
      </c>
      <c r="I11" s="66" t="s">
        <v>5</v>
      </c>
      <c r="J11" s="66" t="s">
        <v>5</v>
      </c>
      <c r="K11" s="66" t="s">
        <v>5</v>
      </c>
      <c r="L11" s="63" t="s">
        <v>135</v>
      </c>
    </row>
    <row r="12" spans="1:13" ht="100.15" customHeight="1" x14ac:dyDescent="0.25">
      <c r="A12" s="376"/>
      <c r="B12" s="49" t="s">
        <v>162</v>
      </c>
      <c r="C12" s="63" t="s">
        <v>53</v>
      </c>
      <c r="D12" s="51" t="s">
        <v>167</v>
      </c>
      <c r="E12" s="66"/>
      <c r="F12" s="66"/>
      <c r="G12" s="66" t="s">
        <v>5</v>
      </c>
      <c r="H12" s="66" t="s">
        <v>5</v>
      </c>
      <c r="I12" s="66" t="s">
        <v>5</v>
      </c>
      <c r="J12" s="66" t="s">
        <v>5</v>
      </c>
      <c r="K12" s="66" t="s">
        <v>5</v>
      </c>
      <c r="L12" s="49" t="s">
        <v>5</v>
      </c>
      <c r="M12" s="3"/>
    </row>
    <row r="13" spans="1:13" s="3" customFormat="1" ht="100.15" customHeight="1" x14ac:dyDescent="0.25">
      <c r="A13" s="378" t="s">
        <v>63</v>
      </c>
      <c r="B13" s="49" t="s">
        <v>29</v>
      </c>
      <c r="C13" s="49" t="s">
        <v>157</v>
      </c>
      <c r="D13" s="50" t="s">
        <v>143</v>
      </c>
      <c r="E13" s="66"/>
      <c r="F13" s="66"/>
      <c r="G13" s="66" t="s">
        <v>151</v>
      </c>
      <c r="H13" s="62" t="s">
        <v>175</v>
      </c>
      <c r="I13" s="66" t="s">
        <v>5</v>
      </c>
      <c r="J13" s="66" t="s">
        <v>5</v>
      </c>
      <c r="K13" s="66" t="s">
        <v>5</v>
      </c>
      <c r="L13" s="49" t="s">
        <v>5</v>
      </c>
      <c r="M13" s="33"/>
    </row>
    <row r="14" spans="1:13" ht="100.15" customHeight="1" x14ac:dyDescent="0.25">
      <c r="A14" s="378"/>
      <c r="B14" s="49" t="s">
        <v>30</v>
      </c>
      <c r="C14" s="49" t="s">
        <v>158</v>
      </c>
      <c r="D14" s="54" t="s">
        <v>170</v>
      </c>
      <c r="E14" s="66"/>
      <c r="F14" s="66"/>
      <c r="G14" s="66" t="s">
        <v>5</v>
      </c>
      <c r="H14" s="66" t="s">
        <v>5</v>
      </c>
      <c r="I14" s="66" t="s">
        <v>5</v>
      </c>
      <c r="J14" s="47" t="s">
        <v>152</v>
      </c>
      <c r="K14" s="66" t="s">
        <v>5</v>
      </c>
      <c r="L14" s="49" t="s">
        <v>5</v>
      </c>
    </row>
    <row r="15" spans="1:13" ht="100.15" customHeight="1" x14ac:dyDescent="0.25">
      <c r="A15" s="378"/>
      <c r="B15" s="49" t="s">
        <v>136</v>
      </c>
      <c r="C15" s="49" t="s">
        <v>159</v>
      </c>
      <c r="D15" s="55" t="s">
        <v>171</v>
      </c>
      <c r="E15" s="66"/>
      <c r="F15" s="66"/>
      <c r="G15" s="66" t="s">
        <v>151</v>
      </c>
      <c r="H15" s="66" t="s">
        <v>5</v>
      </c>
      <c r="I15" s="66" t="s">
        <v>5</v>
      </c>
      <c r="J15" s="66" t="s">
        <v>5</v>
      </c>
      <c r="K15" s="66" t="s">
        <v>5</v>
      </c>
      <c r="L15" s="49" t="s">
        <v>5</v>
      </c>
    </row>
    <row r="16" spans="1:13" ht="100.15" customHeight="1" x14ac:dyDescent="0.25">
      <c r="A16" s="378"/>
      <c r="B16" s="49" t="s">
        <v>137</v>
      </c>
      <c r="C16" s="49" t="s">
        <v>160</v>
      </c>
      <c r="D16" s="52" t="s">
        <v>55</v>
      </c>
      <c r="E16" s="66"/>
      <c r="F16" s="66"/>
      <c r="G16" s="66" t="s">
        <v>5</v>
      </c>
      <c r="H16" s="66" t="s">
        <v>5</v>
      </c>
      <c r="I16" s="66" t="s">
        <v>5</v>
      </c>
      <c r="J16" s="66" t="s">
        <v>5</v>
      </c>
      <c r="K16" s="66" t="s">
        <v>5</v>
      </c>
      <c r="L16" s="49" t="s">
        <v>5</v>
      </c>
    </row>
    <row r="17" spans="1:12" ht="100.15" customHeight="1" x14ac:dyDescent="0.25">
      <c r="A17" s="378"/>
      <c r="B17" s="73" t="s">
        <v>161</v>
      </c>
      <c r="C17" s="61" t="s">
        <v>53</v>
      </c>
      <c r="D17" s="51" t="s">
        <v>167</v>
      </c>
      <c r="E17" s="66"/>
      <c r="F17" s="66"/>
      <c r="G17" s="66" t="s">
        <v>5</v>
      </c>
      <c r="H17" s="66" t="s">
        <v>5</v>
      </c>
      <c r="I17" s="66" t="s">
        <v>5</v>
      </c>
      <c r="J17" s="66" t="s">
        <v>5</v>
      </c>
      <c r="K17" s="66" t="s">
        <v>5</v>
      </c>
      <c r="L17" s="49" t="s">
        <v>5</v>
      </c>
    </row>
    <row r="18" spans="1:12" ht="100.15" customHeight="1" x14ac:dyDescent="0.25">
      <c r="A18" s="378"/>
      <c r="B18" s="47" t="s">
        <v>138</v>
      </c>
      <c r="C18" s="63" t="s">
        <v>163</v>
      </c>
      <c r="D18" s="51" t="s">
        <v>167</v>
      </c>
      <c r="E18" s="66"/>
      <c r="F18" s="66"/>
      <c r="G18" s="66" t="s">
        <v>5</v>
      </c>
      <c r="H18" s="66" t="s">
        <v>5</v>
      </c>
      <c r="I18" s="66" t="s">
        <v>5</v>
      </c>
      <c r="J18" s="66" t="s">
        <v>5</v>
      </c>
      <c r="K18" s="66" t="s">
        <v>5</v>
      </c>
      <c r="L18" s="49" t="s">
        <v>5</v>
      </c>
    </row>
    <row r="19" spans="1:12" ht="100.15" customHeight="1" x14ac:dyDescent="0.25">
      <c r="A19" s="56" t="s">
        <v>67</v>
      </c>
      <c r="B19" s="49"/>
      <c r="C19" s="49"/>
      <c r="D19" s="51" t="s">
        <v>166</v>
      </c>
      <c r="E19" s="66"/>
      <c r="F19" s="66"/>
      <c r="G19" s="66" t="s">
        <v>5</v>
      </c>
      <c r="H19" s="66" t="s">
        <v>5</v>
      </c>
      <c r="I19" s="66" t="s">
        <v>5</v>
      </c>
      <c r="J19" s="66" t="s">
        <v>5</v>
      </c>
      <c r="K19" s="66" t="s">
        <v>5</v>
      </c>
      <c r="L19" s="49" t="s">
        <v>5</v>
      </c>
    </row>
    <row r="20" spans="1:12" x14ac:dyDescent="0.25">
      <c r="I20" s="4"/>
      <c r="J20" s="4"/>
      <c r="K20" s="4"/>
      <c r="L20" s="4"/>
    </row>
    <row r="21" spans="1:12" x14ac:dyDescent="0.25">
      <c r="I21" s="4"/>
      <c r="J21" s="4"/>
      <c r="K21" s="4"/>
      <c r="L21" s="4"/>
    </row>
    <row r="22" spans="1:12" x14ac:dyDescent="0.25">
      <c r="I22" s="4"/>
      <c r="J22" s="4"/>
      <c r="K22" s="4"/>
      <c r="L22" s="4"/>
    </row>
  </sheetData>
  <mergeCells count="3">
    <mergeCell ref="A3:A12"/>
    <mergeCell ref="B4:B7"/>
    <mergeCell ref="A13:A18"/>
  </mergeCells>
  <pageMargins left="0.7" right="0.7" top="0.75" bottom="0.75" header="0.3" footer="0.3"/>
  <pageSetup paperSize="9" scale="4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B5C8-84DC-476F-B33C-7670D7C6BCFA}">
  <sheetPr>
    <pageSetUpPr autoPageBreaks="0"/>
  </sheetPr>
  <dimension ref="A1:AQ345"/>
  <sheetViews>
    <sheetView zoomScale="80" zoomScaleNormal="80" workbookViewId="0">
      <pane xSplit="15" ySplit="2" topLeftCell="P3" activePane="bottomRight" state="frozen"/>
      <selection activeCell="K4" sqref="K4"/>
      <selection pane="topRight" activeCell="K4" sqref="K4"/>
      <selection pane="bottomLeft" activeCell="K4" sqref="K4"/>
      <selection pane="bottomRight" activeCell="K4" sqref="K4"/>
    </sheetView>
  </sheetViews>
  <sheetFormatPr defaultColWidth="9.140625" defaultRowHeight="15" x14ac:dyDescent="0.25"/>
  <cols>
    <col min="1" max="1" width="21.28515625" style="101" customWidth="1"/>
    <col min="2" max="2" width="21.85546875" style="101" customWidth="1"/>
    <col min="3" max="3" width="28.140625" style="101" customWidth="1"/>
    <col min="4" max="4" width="13.140625" style="101" customWidth="1"/>
    <col min="5" max="16" width="20.5703125" style="101" customWidth="1"/>
    <col min="17" max="16384" width="9.140625" style="101"/>
  </cols>
  <sheetData>
    <row r="1" spans="1:43" ht="27.95" customHeight="1" x14ac:dyDescent="0.4">
      <c r="A1" s="7" t="s">
        <v>123</v>
      </c>
      <c r="B1" s="8"/>
      <c r="C1" s="8"/>
      <c r="D1" s="77"/>
      <c r="E1" s="77"/>
      <c r="F1" s="77"/>
      <c r="G1" s="77"/>
      <c r="H1" s="77"/>
      <c r="I1" s="77"/>
      <c r="J1" s="77"/>
      <c r="K1" s="77"/>
      <c r="L1" s="77"/>
      <c r="M1" s="77"/>
      <c r="N1" s="77"/>
      <c r="O1" s="77"/>
      <c r="P1" s="77"/>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s="105"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row>
    <row r="3" spans="1:43" ht="162" customHeight="1" x14ac:dyDescent="0.25">
      <c r="A3" s="345" t="s">
        <v>62</v>
      </c>
      <c r="B3" s="346" t="s">
        <v>23</v>
      </c>
      <c r="C3" s="346" t="s">
        <v>4</v>
      </c>
      <c r="D3" s="166">
        <v>11</v>
      </c>
      <c r="E3" s="169">
        <v>113969.08900000001</v>
      </c>
      <c r="F3" s="16" t="s">
        <v>205</v>
      </c>
      <c r="G3" s="16" t="s">
        <v>149</v>
      </c>
      <c r="H3" s="16" t="s">
        <v>354</v>
      </c>
      <c r="I3" s="293" t="s">
        <v>398</v>
      </c>
      <c r="J3" s="294" t="s">
        <v>211</v>
      </c>
      <c r="K3" s="35" t="s">
        <v>198</v>
      </c>
      <c r="L3" s="238" t="s">
        <v>210</v>
      </c>
      <c r="M3" s="35" t="s">
        <v>198</v>
      </c>
      <c r="N3" s="35" t="s">
        <v>198</v>
      </c>
      <c r="O3" s="238" t="s">
        <v>399</v>
      </c>
      <c r="P3" s="35" t="s">
        <v>198</v>
      </c>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49.25" customHeight="1" x14ac:dyDescent="0.25">
      <c r="A4" s="345"/>
      <c r="B4" s="347"/>
      <c r="C4" s="347"/>
      <c r="D4" s="166">
        <v>11</v>
      </c>
      <c r="E4" s="169">
        <v>75426.41</v>
      </c>
      <c r="F4" s="16" t="s">
        <v>205</v>
      </c>
      <c r="G4" s="16" t="s">
        <v>149</v>
      </c>
      <c r="H4" s="16" t="s">
        <v>355</v>
      </c>
      <c r="I4" s="292" t="s">
        <v>2</v>
      </c>
      <c r="J4" s="294" t="s">
        <v>211</v>
      </c>
      <c r="K4" s="35" t="s">
        <v>198</v>
      </c>
      <c r="L4" s="238" t="s">
        <v>210</v>
      </c>
      <c r="M4" s="35" t="s">
        <v>198</v>
      </c>
      <c r="N4" s="35" t="s">
        <v>198</v>
      </c>
      <c r="O4" s="35" t="s">
        <v>198</v>
      </c>
      <c r="P4" s="35" t="s">
        <v>198</v>
      </c>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65" customHeight="1" x14ac:dyDescent="0.25">
      <c r="A5" s="345"/>
      <c r="B5" s="348" t="s">
        <v>24</v>
      </c>
      <c r="C5" s="120" t="s">
        <v>153</v>
      </c>
      <c r="D5" s="166">
        <v>9</v>
      </c>
      <c r="E5" s="169">
        <v>1639662.8925280799</v>
      </c>
      <c r="F5" s="16" t="s">
        <v>205</v>
      </c>
      <c r="G5" s="16" t="s">
        <v>149</v>
      </c>
      <c r="H5" s="16" t="s">
        <v>356</v>
      </c>
      <c r="I5" s="297" t="s">
        <v>400</v>
      </c>
      <c r="J5" s="296" t="s">
        <v>8</v>
      </c>
      <c r="K5" s="35" t="s">
        <v>198</v>
      </c>
      <c r="L5" s="238" t="s">
        <v>210</v>
      </c>
      <c r="M5" s="139" t="s">
        <v>222</v>
      </c>
      <c r="N5" s="238" t="s">
        <v>401</v>
      </c>
      <c r="O5" s="238" t="s">
        <v>402</v>
      </c>
      <c r="P5" s="35" t="s">
        <v>198</v>
      </c>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68" customHeight="1" x14ac:dyDescent="0.25">
      <c r="A6" s="345"/>
      <c r="B6" s="348"/>
      <c r="C6" s="16" t="s">
        <v>154</v>
      </c>
      <c r="D6" s="166">
        <v>0</v>
      </c>
      <c r="E6" s="169">
        <v>0</v>
      </c>
      <c r="F6" s="16" t="s">
        <v>205</v>
      </c>
      <c r="G6" s="16" t="s">
        <v>146</v>
      </c>
      <c r="H6" s="16" t="s">
        <v>356</v>
      </c>
      <c r="I6" s="296" t="s">
        <v>172</v>
      </c>
      <c r="J6" s="296" t="s">
        <v>8</v>
      </c>
      <c r="K6" s="292" t="s">
        <v>2</v>
      </c>
      <c r="L6" s="238" t="s">
        <v>210</v>
      </c>
      <c r="M6" s="238" t="s">
        <v>208</v>
      </c>
      <c r="N6" s="35" t="s">
        <v>198</v>
      </c>
      <c r="O6" s="295" t="s">
        <v>402</v>
      </c>
      <c r="P6" s="35" t="s">
        <v>198</v>
      </c>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150" x14ac:dyDescent="0.25">
      <c r="A7" s="345"/>
      <c r="B7" s="348"/>
      <c r="C7" s="16" t="s">
        <v>173</v>
      </c>
      <c r="D7" s="166">
        <v>0</v>
      </c>
      <c r="E7" s="169">
        <v>0</v>
      </c>
      <c r="F7" s="16" t="s">
        <v>203</v>
      </c>
      <c r="G7" s="16" t="s">
        <v>149</v>
      </c>
      <c r="H7" s="16" t="s">
        <v>5</v>
      </c>
      <c r="I7" s="298" t="s">
        <v>226</v>
      </c>
      <c r="J7" s="298" t="s">
        <v>226</v>
      </c>
      <c r="K7" s="35" t="s">
        <v>198</v>
      </c>
      <c r="L7" s="35" t="s">
        <v>198</v>
      </c>
      <c r="M7" s="35" t="s">
        <v>198</v>
      </c>
      <c r="N7" s="35" t="s">
        <v>198</v>
      </c>
      <c r="O7" s="35" t="s">
        <v>198</v>
      </c>
      <c r="P7" s="35" t="s">
        <v>198</v>
      </c>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75.75" customHeight="1" x14ac:dyDescent="0.25">
      <c r="A8" s="345"/>
      <c r="B8" s="348"/>
      <c r="C8" s="16" t="s">
        <v>155</v>
      </c>
      <c r="D8" s="166">
        <v>0</v>
      </c>
      <c r="E8" s="169">
        <v>0</v>
      </c>
      <c r="F8" s="16" t="s">
        <v>203</v>
      </c>
      <c r="G8" s="16" t="s">
        <v>149</v>
      </c>
      <c r="H8" s="16" t="s">
        <v>5</v>
      </c>
      <c r="I8" s="299" t="s">
        <v>203</v>
      </c>
      <c r="J8" s="299" t="s">
        <v>203</v>
      </c>
      <c r="K8" s="35" t="s">
        <v>198</v>
      </c>
      <c r="L8" s="35" t="s">
        <v>198</v>
      </c>
      <c r="M8" s="35" t="s">
        <v>198</v>
      </c>
      <c r="N8" s="35" t="s">
        <v>198</v>
      </c>
      <c r="O8" s="35" t="s">
        <v>198</v>
      </c>
      <c r="P8" s="35" t="s">
        <v>198</v>
      </c>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20.75" customHeight="1" x14ac:dyDescent="0.25">
      <c r="A9" s="345"/>
      <c r="B9" s="16" t="s">
        <v>227</v>
      </c>
      <c r="C9" s="16" t="s">
        <v>156</v>
      </c>
      <c r="D9" s="166">
        <v>4</v>
      </c>
      <c r="E9" s="169">
        <v>1512003.7</v>
      </c>
      <c r="F9" s="16" t="s">
        <v>203</v>
      </c>
      <c r="G9" s="16" t="s">
        <v>149</v>
      </c>
      <c r="H9" s="16" t="s">
        <v>5</v>
      </c>
      <c r="I9" s="268" t="s">
        <v>228</v>
      </c>
      <c r="J9" s="268" t="s">
        <v>228</v>
      </c>
      <c r="K9" s="35" t="s">
        <v>198</v>
      </c>
      <c r="L9" s="35" t="s">
        <v>198</v>
      </c>
      <c r="M9" s="35" t="s">
        <v>198</v>
      </c>
      <c r="N9" s="35" t="s">
        <v>198</v>
      </c>
      <c r="O9" s="35" t="s">
        <v>198</v>
      </c>
      <c r="P9" s="35" t="s">
        <v>198</v>
      </c>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94.5" customHeight="1" x14ac:dyDescent="0.25">
      <c r="A10" s="345"/>
      <c r="B10" s="16" t="s">
        <v>26</v>
      </c>
      <c r="C10" s="16" t="s">
        <v>4</v>
      </c>
      <c r="D10" s="166">
        <v>0</v>
      </c>
      <c r="E10" s="169">
        <v>0</v>
      </c>
      <c r="F10" s="16" t="s">
        <v>203</v>
      </c>
      <c r="G10" s="16" t="s">
        <v>149</v>
      </c>
      <c r="H10" s="16" t="s">
        <v>5</v>
      </c>
      <c r="I10" s="299" t="s">
        <v>203</v>
      </c>
      <c r="J10" s="299" t="s">
        <v>203</v>
      </c>
      <c r="K10" s="35" t="s">
        <v>198</v>
      </c>
      <c r="L10" s="35" t="s">
        <v>198</v>
      </c>
      <c r="M10" s="35" t="s">
        <v>198</v>
      </c>
      <c r="N10" s="35" t="s">
        <v>198</v>
      </c>
      <c r="O10" s="35" t="s">
        <v>198</v>
      </c>
      <c r="P10" s="35" t="s">
        <v>198</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23" customHeight="1" x14ac:dyDescent="0.25">
      <c r="A11" s="345"/>
      <c r="B11" s="16" t="s">
        <v>27</v>
      </c>
      <c r="C11" s="16" t="s">
        <v>4</v>
      </c>
      <c r="D11" s="166">
        <v>4</v>
      </c>
      <c r="E11" s="169">
        <v>11649.879906439201</v>
      </c>
      <c r="F11" s="16" t="s">
        <v>205</v>
      </c>
      <c r="G11" s="16" t="s">
        <v>149</v>
      </c>
      <c r="H11" s="16" t="s">
        <v>357</v>
      </c>
      <c r="I11" s="239" t="s">
        <v>2</v>
      </c>
      <c r="J11" s="300" t="s">
        <v>211</v>
      </c>
      <c r="K11" s="35" t="s">
        <v>198</v>
      </c>
      <c r="L11" s="295" t="s">
        <v>210</v>
      </c>
      <c r="M11" s="35" t="s">
        <v>198</v>
      </c>
      <c r="N11" s="35" t="s">
        <v>198</v>
      </c>
      <c r="O11" s="35" t="s">
        <v>198</v>
      </c>
      <c r="P11" s="35" t="s">
        <v>198</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99.75" customHeight="1" x14ac:dyDescent="0.25">
      <c r="A12" s="345"/>
      <c r="B12" s="16" t="s">
        <v>28</v>
      </c>
      <c r="C12" s="16" t="s">
        <v>4</v>
      </c>
      <c r="D12" s="166">
        <v>0</v>
      </c>
      <c r="E12" s="169">
        <v>0</v>
      </c>
      <c r="F12" s="16" t="s">
        <v>205</v>
      </c>
      <c r="G12" s="16" t="s">
        <v>149</v>
      </c>
      <c r="H12" s="16" t="s">
        <v>357</v>
      </c>
      <c r="I12" s="239" t="s">
        <v>2</v>
      </c>
      <c r="J12" s="300" t="s">
        <v>211</v>
      </c>
      <c r="K12" s="35" t="s">
        <v>198</v>
      </c>
      <c r="L12" s="295" t="s">
        <v>210</v>
      </c>
      <c r="M12" s="35" t="s">
        <v>198</v>
      </c>
      <c r="N12" s="35" t="s">
        <v>198</v>
      </c>
      <c r="O12" s="35" t="s">
        <v>198</v>
      </c>
      <c r="P12" s="35" t="s">
        <v>198</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139.5" customHeight="1" x14ac:dyDescent="0.25">
      <c r="A13" s="345"/>
      <c r="B13" s="16" t="s">
        <v>162</v>
      </c>
      <c r="C13" s="87" t="s">
        <v>53</v>
      </c>
      <c r="D13" s="166">
        <v>0</v>
      </c>
      <c r="E13" s="169">
        <v>0</v>
      </c>
      <c r="F13" s="16" t="s">
        <v>203</v>
      </c>
      <c r="G13" s="16" t="s">
        <v>149</v>
      </c>
      <c r="H13" s="16" t="s">
        <v>5</v>
      </c>
      <c r="I13" s="268" t="s">
        <v>229</v>
      </c>
      <c r="J13" s="268" t="s">
        <v>229</v>
      </c>
      <c r="K13" s="35" t="s">
        <v>198</v>
      </c>
      <c r="L13" s="35" t="s">
        <v>198</v>
      </c>
      <c r="M13" s="35" t="s">
        <v>198</v>
      </c>
      <c r="N13" s="35" t="s">
        <v>198</v>
      </c>
      <c r="O13" s="35" t="s">
        <v>198</v>
      </c>
      <c r="P13" s="35" t="s">
        <v>198</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375.75" customHeight="1" x14ac:dyDescent="0.25">
      <c r="A14" s="345" t="s">
        <v>63</v>
      </c>
      <c r="B14" s="10" t="s">
        <v>403</v>
      </c>
      <c r="C14" s="10" t="s">
        <v>157</v>
      </c>
      <c r="D14" s="291">
        <v>56</v>
      </c>
      <c r="E14" s="169">
        <v>3827024</v>
      </c>
      <c r="F14" s="183" t="s">
        <v>205</v>
      </c>
      <c r="G14" s="183" t="s">
        <v>149</v>
      </c>
      <c r="H14" s="183" t="s">
        <v>342</v>
      </c>
      <c r="I14" s="301" t="s">
        <v>407</v>
      </c>
      <c r="J14" s="296" t="s">
        <v>8</v>
      </c>
      <c r="K14" s="35" t="s">
        <v>198</v>
      </c>
      <c r="L14" s="238" t="s">
        <v>237</v>
      </c>
      <c r="M14" s="238" t="s">
        <v>236</v>
      </c>
      <c r="N14" s="295" t="s">
        <v>401</v>
      </c>
      <c r="O14" s="238" t="s">
        <v>402</v>
      </c>
      <c r="P14" s="238" t="s">
        <v>246</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289.5" customHeight="1" x14ac:dyDescent="0.25">
      <c r="A15" s="345"/>
      <c r="B15" s="10" t="s">
        <v>404</v>
      </c>
      <c r="C15" s="10" t="s">
        <v>157</v>
      </c>
      <c r="D15" s="291">
        <v>74</v>
      </c>
      <c r="E15" s="169">
        <v>22543054</v>
      </c>
      <c r="F15" s="183" t="s">
        <v>205</v>
      </c>
      <c r="G15" s="183" t="s">
        <v>149</v>
      </c>
      <c r="H15" s="183" t="s">
        <v>342</v>
      </c>
      <c r="I15" s="300" t="s">
        <v>406</v>
      </c>
      <c r="J15" s="296" t="s">
        <v>8</v>
      </c>
      <c r="K15" s="35" t="s">
        <v>198</v>
      </c>
      <c r="L15" s="238" t="s">
        <v>237</v>
      </c>
      <c r="M15" s="238" t="s">
        <v>236</v>
      </c>
      <c r="N15" s="295" t="s">
        <v>401</v>
      </c>
      <c r="O15" s="238" t="s">
        <v>402</v>
      </c>
      <c r="P15" s="238" t="s">
        <v>246</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203.25" customHeight="1" x14ac:dyDescent="0.25">
      <c r="A16" s="345"/>
      <c r="B16" s="16" t="s">
        <v>30</v>
      </c>
      <c r="C16" s="16" t="s">
        <v>158</v>
      </c>
      <c r="D16" s="166">
        <v>4</v>
      </c>
      <c r="E16" s="169">
        <v>103360.3</v>
      </c>
      <c r="F16" s="16" t="s">
        <v>205</v>
      </c>
      <c r="G16" s="16" t="s">
        <v>146</v>
      </c>
      <c r="H16" s="16" t="s">
        <v>342</v>
      </c>
      <c r="I16" s="296" t="s">
        <v>172</v>
      </c>
      <c r="J16" s="296" t="s">
        <v>8</v>
      </c>
      <c r="K16" s="144" t="s">
        <v>230</v>
      </c>
      <c r="L16" s="238" t="s">
        <v>210</v>
      </c>
      <c r="M16" s="238" t="s">
        <v>208</v>
      </c>
      <c r="N16" s="35" t="s">
        <v>198</v>
      </c>
      <c r="O16" s="238" t="s">
        <v>405</v>
      </c>
      <c r="P16" s="295" t="s">
        <v>246</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169.5" customHeight="1" x14ac:dyDescent="0.25">
      <c r="A17" s="345"/>
      <c r="B17" s="16" t="s">
        <v>136</v>
      </c>
      <c r="C17" s="16" t="s">
        <v>159</v>
      </c>
      <c r="D17" s="166">
        <v>1</v>
      </c>
      <c r="E17" s="169">
        <v>99904.167805874007</v>
      </c>
      <c r="F17" s="16" t="s">
        <v>203</v>
      </c>
      <c r="G17" s="16" t="s">
        <v>149</v>
      </c>
      <c r="H17" s="16" t="s">
        <v>5</v>
      </c>
      <c r="I17" s="298" t="s">
        <v>226</v>
      </c>
      <c r="J17" s="298" t="s">
        <v>226</v>
      </c>
      <c r="K17" s="35" t="s">
        <v>198</v>
      </c>
      <c r="L17" s="35" t="s">
        <v>198</v>
      </c>
      <c r="M17" s="35" t="s">
        <v>198</v>
      </c>
      <c r="N17" s="35" t="s">
        <v>198</v>
      </c>
      <c r="O17" s="35" t="s">
        <v>198</v>
      </c>
      <c r="P17" s="35" t="s">
        <v>198</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75" x14ac:dyDescent="0.25">
      <c r="A18" s="345"/>
      <c r="B18" s="16" t="s">
        <v>137</v>
      </c>
      <c r="C18" s="16" t="s">
        <v>160</v>
      </c>
      <c r="D18" s="166">
        <v>0</v>
      </c>
      <c r="E18" s="169"/>
      <c r="F18" s="16" t="s">
        <v>203</v>
      </c>
      <c r="G18" s="16" t="s">
        <v>149</v>
      </c>
      <c r="H18" s="16" t="s">
        <v>5</v>
      </c>
      <c r="I18" s="299" t="s">
        <v>203</v>
      </c>
      <c r="J18" s="299" t="s">
        <v>203</v>
      </c>
      <c r="K18" s="35" t="s">
        <v>198</v>
      </c>
      <c r="L18" s="35" t="s">
        <v>198</v>
      </c>
      <c r="M18" s="35" t="s">
        <v>198</v>
      </c>
      <c r="N18" s="35" t="s">
        <v>198</v>
      </c>
      <c r="O18" s="35" t="s">
        <v>198</v>
      </c>
      <c r="P18" s="35" t="s">
        <v>198</v>
      </c>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135" x14ac:dyDescent="0.25">
      <c r="A19" s="345"/>
      <c r="B19" s="81" t="s">
        <v>161</v>
      </c>
      <c r="C19" s="82" t="s">
        <v>53</v>
      </c>
      <c r="D19" s="166">
        <v>0</v>
      </c>
      <c r="E19" s="169"/>
      <c r="F19" s="16" t="s">
        <v>203</v>
      </c>
      <c r="G19" s="16" t="s">
        <v>149</v>
      </c>
      <c r="H19" s="16" t="s">
        <v>5</v>
      </c>
      <c r="I19" s="268" t="s">
        <v>229</v>
      </c>
      <c r="J19" s="268" t="s">
        <v>229</v>
      </c>
      <c r="K19" s="35" t="s">
        <v>198</v>
      </c>
      <c r="L19" s="35" t="s">
        <v>198</v>
      </c>
      <c r="M19" s="35" t="s">
        <v>198</v>
      </c>
      <c r="N19" s="35" t="s">
        <v>198</v>
      </c>
      <c r="O19" s="35" t="s">
        <v>198</v>
      </c>
      <c r="P19" s="35" t="s">
        <v>198</v>
      </c>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120" x14ac:dyDescent="0.25">
      <c r="A20" s="345"/>
      <c r="B20" s="76" t="s">
        <v>138</v>
      </c>
      <c r="C20" s="87" t="s">
        <v>163</v>
      </c>
      <c r="D20" s="166">
        <v>0</v>
      </c>
      <c r="E20" s="169"/>
      <c r="F20" s="16" t="s">
        <v>203</v>
      </c>
      <c r="G20" s="16" t="s">
        <v>149</v>
      </c>
      <c r="H20" s="16" t="s">
        <v>5</v>
      </c>
      <c r="I20" s="268" t="s">
        <v>229</v>
      </c>
      <c r="J20" s="268" t="s">
        <v>229</v>
      </c>
      <c r="K20" s="35" t="s">
        <v>198</v>
      </c>
      <c r="L20" s="35" t="s">
        <v>198</v>
      </c>
      <c r="M20" s="35" t="s">
        <v>198</v>
      </c>
      <c r="N20" s="35" t="s">
        <v>198</v>
      </c>
      <c r="O20" s="35" t="s">
        <v>198</v>
      </c>
      <c r="P20" s="35" t="s">
        <v>198</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0" x14ac:dyDescent="0.25">
      <c r="A21" s="80" t="s">
        <v>67</v>
      </c>
      <c r="B21" s="16" t="s">
        <v>12</v>
      </c>
      <c r="C21" s="16" t="s">
        <v>5</v>
      </c>
      <c r="D21" s="157">
        <v>8</v>
      </c>
      <c r="E21" s="173">
        <v>3720359.6028463002</v>
      </c>
      <c r="F21" s="145" t="s">
        <v>203</v>
      </c>
      <c r="G21" s="142" t="s">
        <v>221</v>
      </c>
      <c r="H21" s="142" t="s">
        <v>221</v>
      </c>
      <c r="I21" s="268" t="s">
        <v>204</v>
      </c>
      <c r="J21" s="268" t="s">
        <v>204</v>
      </c>
      <c r="K21" s="35" t="s">
        <v>198</v>
      </c>
      <c r="L21" s="35" t="s">
        <v>198</v>
      </c>
      <c r="M21" s="35" t="s">
        <v>198</v>
      </c>
      <c r="N21" s="35" t="s">
        <v>198</v>
      </c>
      <c r="O21" s="35" t="s">
        <v>198</v>
      </c>
      <c r="P21" s="35" t="s">
        <v>198</v>
      </c>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25">
      <c r="A22" s="119" t="s">
        <v>184</v>
      </c>
      <c r="B22" s="119"/>
      <c r="C22" s="119"/>
      <c r="D22" s="170">
        <f>SUM(D3:D21)</f>
        <v>182</v>
      </c>
      <c r="E22" s="171">
        <f>SUM(E3:E21)</f>
        <v>33646414.042086691</v>
      </c>
      <c r="F22" s="131"/>
      <c r="G22" s="131"/>
      <c r="H22" s="131"/>
      <c r="I22" s="131"/>
      <c r="J22" s="131"/>
      <c r="K22" s="131"/>
      <c r="L22" s="131"/>
      <c r="M22" s="131"/>
      <c r="N22" s="131"/>
      <c r="O22" s="131"/>
      <c r="P22" s="131"/>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1:43"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1:43"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1:43"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row r="99" spans="1:43"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row>
    <row r="100" spans="1:43"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1:43"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row>
    <row r="102" spans="1:43"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row>
    <row r="103" spans="1:43"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row>
    <row r="104" spans="1:43"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row>
    <row r="105" spans="1:43"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row>
    <row r="106" spans="1:43"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row>
    <row r="107" spans="1:43"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row>
    <row r="108" spans="1:43"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row>
    <row r="109" spans="1:43"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row>
    <row r="110" spans="1:43"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row>
    <row r="111" spans="1:43"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row>
    <row r="112" spans="1:43"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1:43"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1:43"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1:43"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1:43"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row>
    <row r="117" spans="1:43"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row>
    <row r="118" spans="1:43"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row>
    <row r="119" spans="1:43"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row>
    <row r="120" spans="1:43"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row>
    <row r="121" spans="1:43"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row>
    <row r="122" spans="1:43"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row>
    <row r="123" spans="1:43"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row>
    <row r="124" spans="1:43"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1:43"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row>
    <row r="127" spans="1:43"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1:43"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row>
    <row r="129" spans="1:43"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1:43"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row>
    <row r="131" spans="1:43"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row>
    <row r="133" spans="1:43"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row>
    <row r="135" spans="1:43"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1:43"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row>
    <row r="139" spans="1:43"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row>
    <row r="141" spans="1:43"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1:43"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row>
    <row r="143" spans="1:43"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row>
    <row r="145" spans="1:43"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1:43"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1:43"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row>
    <row r="151" spans="1:43"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row>
    <row r="153" spans="1:43"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row>
    <row r="155" spans="1:43"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1:43"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row>
    <row r="162" spans="1:43"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1:43"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1:43"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1:43"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1:43"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row>
    <row r="167" spans="1:43"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row>
    <row r="168" spans="1:43"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row>
    <row r="169" spans="1:43"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row>
    <row r="170" spans="1:43"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row>
    <row r="171" spans="1:43"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row>
    <row r="172" spans="1:43"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row>
    <row r="173" spans="1:43"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row>
    <row r="174" spans="1:43"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row>
    <row r="175" spans="1:43"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row>
    <row r="176" spans="1:43"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row>
    <row r="177" spans="1:43"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row>
    <row r="178" spans="1:43"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row>
    <row r="179" spans="1:43"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row>
    <row r="180" spans="1:43"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1:43"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1:43"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1:43"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row>
    <row r="184" spans="1:43"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row>
    <row r="185" spans="1:43"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row>
    <row r="186" spans="1:43"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row>
    <row r="187" spans="1:43"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row>
    <row r="188" spans="1:43"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row>
    <row r="189" spans="1:43"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row>
    <row r="190" spans="1:43"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row>
    <row r="191" spans="1:43"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row>
    <row r="192" spans="1:43"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row>
    <row r="193" spans="1:43"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row>
    <row r="194" spans="1:43"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row>
    <row r="195" spans="1:43"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row>
    <row r="196" spans="1:43"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row>
    <row r="197" spans="1:43"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row>
    <row r="198" spans="1:43"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row>
    <row r="199" spans="1:43"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row>
    <row r="200" spans="1:43"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row>
    <row r="201" spans="1:43"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row>
    <row r="202" spans="1:43"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row>
    <row r="203" spans="1:43"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row>
    <row r="204" spans="1:43"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row>
    <row r="205" spans="1:43"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row>
    <row r="206" spans="1:43"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row>
    <row r="207" spans="1:43"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row>
    <row r="208" spans="1:43"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row>
    <row r="209" spans="1:43"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row>
    <row r="210" spans="1:43"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row>
    <row r="211" spans="1:43"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row>
    <row r="212" spans="1:43"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row>
    <row r="213" spans="1:43"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row>
    <row r="214" spans="1:43"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row>
    <row r="215" spans="1:43"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row>
    <row r="216" spans="1:43"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row>
    <row r="217" spans="1:43"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row>
    <row r="218" spans="1:43"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row>
    <row r="219" spans="1:43"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row>
    <row r="220" spans="1:43"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row>
    <row r="221" spans="1:43"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row>
    <row r="222" spans="1:43"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row>
    <row r="223" spans="1:43"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row>
    <row r="224" spans="1:43"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row>
    <row r="225" spans="1:43"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row>
    <row r="226" spans="1:43"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row>
    <row r="227" spans="1:43"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row>
    <row r="228" spans="1:43"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row>
    <row r="229" spans="1:43"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row>
    <row r="230" spans="1:43"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row>
    <row r="231" spans="1:43"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row>
    <row r="232" spans="1:43"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row>
    <row r="233" spans="1:43"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row>
    <row r="234" spans="1:43"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row>
    <row r="235" spans="1:43"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row>
    <row r="236" spans="1:43"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row>
    <row r="237" spans="1:43"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row>
    <row r="238" spans="1:43"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row>
    <row r="239" spans="1:43"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row>
    <row r="240" spans="1:43"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row>
    <row r="241" spans="1:43"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row>
    <row r="242" spans="1:43"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row>
    <row r="243" spans="1:43"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row>
    <row r="244" spans="1:43"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row>
    <row r="245" spans="1:43"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row>
    <row r="246" spans="1:43"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row>
    <row r="247" spans="1:43"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row>
    <row r="248" spans="1:43"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row>
    <row r="249" spans="1:43"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row>
    <row r="250" spans="1:43"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row>
    <row r="251" spans="1:43"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row>
    <row r="252" spans="1:43"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row>
    <row r="253" spans="1:43"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row>
    <row r="254" spans="1:43"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row>
    <row r="255" spans="1:43"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row>
    <row r="256" spans="1:43"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row>
    <row r="257" spans="1:43"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row>
    <row r="258" spans="1:43"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row>
    <row r="259" spans="1:43"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row>
    <row r="260" spans="1:43"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row>
    <row r="261" spans="1:43"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row>
    <row r="262" spans="1:43"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row>
    <row r="263" spans="1:43"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row>
    <row r="264" spans="1:43"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row>
    <row r="265" spans="1:43"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row>
    <row r="266" spans="1:43"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row>
    <row r="267" spans="1:43"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row>
    <row r="268" spans="1:43"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row>
    <row r="269" spans="1:43"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row>
    <row r="270" spans="1:43"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row>
    <row r="271" spans="1:43"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row>
    <row r="272" spans="1:43"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row>
    <row r="273" spans="1:43"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row>
    <row r="274" spans="1:43"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row>
    <row r="275" spans="1:43"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row>
    <row r="276" spans="1:43"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row>
    <row r="277" spans="1:43"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row>
    <row r="278" spans="1:43"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row>
    <row r="279" spans="1:43"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row>
    <row r="280" spans="1:43"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row>
    <row r="281" spans="1:43"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row>
    <row r="282" spans="1:43"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row>
    <row r="283" spans="1:43"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row>
    <row r="284" spans="1:43"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row>
    <row r="285" spans="1:43"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row>
    <row r="286" spans="1:43"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row>
    <row r="287" spans="1:43"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row>
    <row r="288" spans="1:43"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row>
    <row r="289" spans="1:43"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row>
    <row r="290" spans="1:43"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row>
    <row r="291" spans="1:43"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row>
    <row r="292" spans="1:43"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row>
    <row r="293" spans="1:43"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row>
    <row r="294" spans="1:43"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row>
    <row r="295" spans="1:43"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row>
    <row r="296" spans="1:43"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row>
    <row r="297" spans="1:43"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row>
    <row r="298" spans="1:43"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row>
    <row r="299" spans="1:43"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row>
    <row r="300" spans="1:43"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row>
    <row r="301" spans="1:43"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row>
    <row r="302" spans="1:43"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row>
    <row r="303" spans="1:43"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row>
    <row r="304" spans="1:43"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row>
    <row r="305" spans="1:43"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row>
    <row r="306" spans="1:43"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row>
    <row r="307" spans="1:43"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row>
    <row r="308" spans="1:43"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row>
    <row r="309" spans="1:43"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row>
    <row r="310" spans="1:43"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row>
    <row r="311" spans="1:43"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row>
    <row r="312" spans="1:43"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row>
    <row r="313" spans="1:43"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row>
    <row r="314" spans="1:43"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row>
    <row r="315" spans="1:43"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row>
    <row r="316" spans="1:43"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row>
    <row r="317" spans="1:43"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row>
    <row r="318" spans="1:43"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row>
    <row r="319" spans="1:43"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row>
    <row r="320" spans="1:43"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row>
    <row r="321" spans="1:43"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row>
    <row r="322" spans="1:43"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row>
    <row r="323" spans="1:43"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row>
    <row r="324" spans="1:43"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row>
    <row r="325" spans="1:43"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row>
    <row r="326" spans="1:43"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row>
    <row r="327" spans="1:43"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row>
    <row r="328" spans="1:43"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row>
    <row r="329" spans="1:43"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row>
    <row r="330" spans="1:43"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row>
    <row r="331" spans="1:43"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row>
    <row r="332" spans="1:43"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row>
    <row r="333" spans="1:43"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row>
    <row r="334" spans="1:43"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row>
    <row r="335" spans="1:43"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row>
    <row r="336" spans="1:43"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row>
    <row r="337" spans="1:43"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row>
    <row r="338" spans="1:43"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row>
    <row r="339" spans="1:43"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row>
    <row r="340" spans="1:43"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row>
    <row r="341" spans="1:43"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row>
    <row r="342" spans="1:43"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row>
    <row r="343" spans="1:43"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row>
    <row r="344" spans="1:43"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row>
    <row r="345" spans="1:43"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row>
  </sheetData>
  <mergeCells count="5">
    <mergeCell ref="A14:A20"/>
    <mergeCell ref="B3:B4"/>
    <mergeCell ref="C3:C4"/>
    <mergeCell ref="A3:A13"/>
    <mergeCell ref="B5:B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5CE9-5046-45CA-A37E-0AE6E6677DFF}">
  <sheetPr>
    <pageSetUpPr autoPageBreaks="0"/>
  </sheetPr>
  <dimension ref="A1:P26"/>
  <sheetViews>
    <sheetView zoomScale="80" zoomScaleNormal="80" workbookViewId="0">
      <pane xSplit="15" ySplit="2" topLeftCell="P3" activePane="bottomRight" state="frozen"/>
      <selection activeCell="K4" sqref="K4"/>
      <selection pane="topRight" activeCell="K4" sqref="K4"/>
      <selection pane="bottomLeft" activeCell="K4" sqref="K4"/>
      <selection pane="bottomRight" activeCell="K4" sqref="K4"/>
    </sheetView>
  </sheetViews>
  <sheetFormatPr defaultColWidth="8.85546875" defaultRowHeight="15" x14ac:dyDescent="0.25"/>
  <cols>
    <col min="1" max="1" width="21.28515625" style="43" customWidth="1"/>
    <col min="2" max="2" width="21.85546875" style="3" customWidth="1"/>
    <col min="3" max="3" width="28.140625" style="4" customWidth="1"/>
    <col min="4" max="4" width="13.140625" style="4" customWidth="1"/>
    <col min="5" max="5" width="20.5703125" style="40" customWidth="1"/>
    <col min="6" max="16" width="20.5703125" style="4" customWidth="1"/>
    <col min="17" max="16384" width="8.85546875" style="4"/>
  </cols>
  <sheetData>
    <row r="1" spans="1:16" ht="27.95" customHeight="1" x14ac:dyDescent="0.4">
      <c r="A1" s="111" t="s">
        <v>127</v>
      </c>
      <c r="B1" s="112"/>
      <c r="C1" s="113"/>
      <c r="D1" s="118"/>
      <c r="E1" s="114"/>
      <c r="F1" s="113"/>
      <c r="G1" s="113"/>
      <c r="H1" s="113"/>
      <c r="I1" s="113"/>
      <c r="J1" s="113"/>
      <c r="K1" s="113"/>
      <c r="L1" s="113"/>
      <c r="M1" s="113"/>
      <c r="N1" s="113"/>
      <c r="O1" s="113"/>
      <c r="P1" s="113"/>
    </row>
    <row r="2" spans="1:16" s="104"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6" ht="160.5" customHeight="1" x14ac:dyDescent="0.25">
      <c r="A3" s="352" t="s">
        <v>64</v>
      </c>
      <c r="B3" s="353" t="s">
        <v>48</v>
      </c>
      <c r="C3" s="347" t="s">
        <v>56</v>
      </c>
      <c r="D3" s="366">
        <v>2</v>
      </c>
      <c r="E3" s="367">
        <v>429588.17666031304</v>
      </c>
      <c r="F3" s="116" t="s">
        <v>205</v>
      </c>
      <c r="G3" s="16" t="s">
        <v>149</v>
      </c>
      <c r="H3" s="122" t="s">
        <v>358</v>
      </c>
      <c r="I3" s="241" t="s">
        <v>215</v>
      </c>
      <c r="J3" s="296" t="s">
        <v>8</v>
      </c>
      <c r="K3" s="141" t="s">
        <v>198</v>
      </c>
      <c r="L3" s="296" t="s">
        <v>210</v>
      </c>
      <c r="M3" s="296" t="s">
        <v>208</v>
      </c>
      <c r="N3" s="141" t="s">
        <v>198</v>
      </c>
      <c r="O3" s="241" t="s">
        <v>202</v>
      </c>
      <c r="P3" s="296" t="s">
        <v>206</v>
      </c>
    </row>
    <row r="4" spans="1:16" ht="100.15" customHeight="1" x14ac:dyDescent="0.25">
      <c r="A4" s="352"/>
      <c r="B4" s="353"/>
      <c r="C4" s="351"/>
      <c r="D4" s="363"/>
      <c r="E4" s="365"/>
      <c r="F4" s="115" t="s">
        <v>205</v>
      </c>
      <c r="G4" s="16" t="s">
        <v>149</v>
      </c>
      <c r="H4" s="121" t="s">
        <v>359</v>
      </c>
      <c r="I4" s="241" t="s">
        <v>215</v>
      </c>
      <c r="J4" s="296" t="s">
        <v>8</v>
      </c>
      <c r="K4" s="141" t="s">
        <v>198</v>
      </c>
      <c r="L4" s="296" t="s">
        <v>210</v>
      </c>
      <c r="M4" s="296" t="s">
        <v>208</v>
      </c>
      <c r="N4" s="141" t="s">
        <v>198</v>
      </c>
      <c r="O4" s="241" t="s">
        <v>202</v>
      </c>
      <c r="P4" s="296" t="s">
        <v>206</v>
      </c>
    </row>
    <row r="5" spans="1:16" ht="100.15" customHeight="1" x14ac:dyDescent="0.25">
      <c r="A5" s="352"/>
      <c r="B5" s="353"/>
      <c r="C5" s="346" t="s">
        <v>58</v>
      </c>
      <c r="D5" s="362">
        <v>1</v>
      </c>
      <c r="E5" s="364">
        <v>4750</v>
      </c>
      <c r="F5" s="115" t="s">
        <v>205</v>
      </c>
      <c r="G5" s="16" t="s">
        <v>149</v>
      </c>
      <c r="H5" s="120" t="s">
        <v>360</v>
      </c>
      <c r="I5" s="355" t="s">
        <v>408</v>
      </c>
      <c r="J5" s="300" t="s">
        <v>211</v>
      </c>
      <c r="K5" s="35" t="s">
        <v>198</v>
      </c>
      <c r="L5" s="296" t="s">
        <v>210</v>
      </c>
      <c r="M5" s="296" t="s">
        <v>208</v>
      </c>
      <c r="N5" s="265" t="s">
        <v>198</v>
      </c>
      <c r="O5" s="239" t="s">
        <v>214</v>
      </c>
      <c r="P5" s="296" t="s">
        <v>206</v>
      </c>
    </row>
    <row r="6" spans="1:16" ht="100.15" customHeight="1" x14ac:dyDescent="0.25">
      <c r="A6" s="352"/>
      <c r="B6" s="353"/>
      <c r="C6" s="351"/>
      <c r="D6" s="363"/>
      <c r="E6" s="365"/>
      <c r="F6" s="37" t="s">
        <v>205</v>
      </c>
      <c r="G6" s="16" t="s">
        <v>149</v>
      </c>
      <c r="H6" s="16" t="s">
        <v>361</v>
      </c>
      <c r="I6" s="356"/>
      <c r="J6" s="300" t="s">
        <v>211</v>
      </c>
      <c r="K6" s="35" t="s">
        <v>198</v>
      </c>
      <c r="L6" s="296" t="s">
        <v>210</v>
      </c>
      <c r="M6" s="296" t="s">
        <v>208</v>
      </c>
      <c r="N6" s="35" t="s">
        <v>198</v>
      </c>
      <c r="O6" s="239" t="s">
        <v>214</v>
      </c>
      <c r="P6" s="296" t="s">
        <v>206</v>
      </c>
    </row>
    <row r="7" spans="1:16" ht="100.15" customHeight="1" x14ac:dyDescent="0.25">
      <c r="A7" s="352"/>
      <c r="B7" s="353"/>
      <c r="C7" s="346" t="s">
        <v>59</v>
      </c>
      <c r="D7" s="362">
        <v>4</v>
      </c>
      <c r="E7" s="364">
        <v>15032.5387172341</v>
      </c>
      <c r="F7" s="115" t="s">
        <v>205</v>
      </c>
      <c r="G7" s="16" t="s">
        <v>149</v>
      </c>
      <c r="H7" s="121" t="s">
        <v>362</v>
      </c>
      <c r="I7" s="357" t="s">
        <v>2</v>
      </c>
      <c r="J7" s="300" t="s">
        <v>211</v>
      </c>
      <c r="K7" s="35" t="s">
        <v>198</v>
      </c>
      <c r="L7" s="296" t="s">
        <v>210</v>
      </c>
      <c r="M7" s="35" t="s">
        <v>198</v>
      </c>
      <c r="N7" s="303" t="s">
        <v>349</v>
      </c>
      <c r="O7" s="35" t="s">
        <v>198</v>
      </c>
      <c r="P7" s="296" t="s">
        <v>206</v>
      </c>
    </row>
    <row r="8" spans="1:16" ht="100.15" customHeight="1" x14ac:dyDescent="0.25">
      <c r="A8" s="352"/>
      <c r="B8" s="353"/>
      <c r="C8" s="347"/>
      <c r="D8" s="366"/>
      <c r="E8" s="367"/>
      <c r="F8" s="115" t="s">
        <v>205</v>
      </c>
      <c r="G8" s="16" t="s">
        <v>149</v>
      </c>
      <c r="H8" s="87" t="s">
        <v>363</v>
      </c>
      <c r="I8" s="358"/>
      <c r="J8" s="300" t="s">
        <v>211</v>
      </c>
      <c r="K8" s="35" t="s">
        <v>198</v>
      </c>
      <c r="L8" s="296" t="s">
        <v>210</v>
      </c>
      <c r="M8" s="296" t="s">
        <v>208</v>
      </c>
      <c r="N8" s="303" t="s">
        <v>349</v>
      </c>
      <c r="O8" s="35" t="s">
        <v>198</v>
      </c>
      <c r="P8" s="296" t="s">
        <v>206</v>
      </c>
    </row>
    <row r="9" spans="1:16" ht="100.15" customHeight="1" x14ac:dyDescent="0.25">
      <c r="A9" s="352"/>
      <c r="B9" s="353"/>
      <c r="C9" s="347"/>
      <c r="D9" s="366"/>
      <c r="E9" s="367"/>
      <c r="F9" s="115" t="s">
        <v>205</v>
      </c>
      <c r="G9" s="16" t="s">
        <v>149</v>
      </c>
      <c r="H9" s="122" t="s">
        <v>364</v>
      </c>
      <c r="I9" s="358"/>
      <c r="J9" s="300" t="s">
        <v>211</v>
      </c>
      <c r="K9" s="35" t="s">
        <v>198</v>
      </c>
      <c r="L9" s="296" t="s">
        <v>210</v>
      </c>
      <c r="M9" s="35" t="s">
        <v>198</v>
      </c>
      <c r="N9" s="303" t="s">
        <v>349</v>
      </c>
      <c r="O9" s="35" t="s">
        <v>198</v>
      </c>
      <c r="P9" s="296" t="s">
        <v>206</v>
      </c>
    </row>
    <row r="10" spans="1:16" ht="100.15" customHeight="1" x14ac:dyDescent="0.25">
      <c r="A10" s="352"/>
      <c r="B10" s="353"/>
      <c r="C10" s="351"/>
      <c r="D10" s="363"/>
      <c r="E10" s="365"/>
      <c r="F10" s="115" t="s">
        <v>205</v>
      </c>
      <c r="G10" s="16" t="s">
        <v>149</v>
      </c>
      <c r="H10" s="87" t="s">
        <v>365</v>
      </c>
      <c r="I10" s="359"/>
      <c r="J10" s="300" t="s">
        <v>211</v>
      </c>
      <c r="K10" s="35" t="s">
        <v>198</v>
      </c>
      <c r="L10" s="296" t="s">
        <v>210</v>
      </c>
      <c r="M10" s="35" t="s">
        <v>198</v>
      </c>
      <c r="N10" s="303" t="s">
        <v>349</v>
      </c>
      <c r="O10" s="35" t="s">
        <v>198</v>
      </c>
      <c r="P10" s="296" t="s">
        <v>206</v>
      </c>
    </row>
    <row r="11" spans="1:16" ht="100.15" customHeight="1" x14ac:dyDescent="0.25">
      <c r="A11" s="352"/>
      <c r="B11" s="353"/>
      <c r="C11" s="346" t="s">
        <v>60</v>
      </c>
      <c r="D11" s="362">
        <v>2</v>
      </c>
      <c r="E11" s="364">
        <v>9486.6136363636397</v>
      </c>
      <c r="F11" s="115" t="s">
        <v>205</v>
      </c>
      <c r="G11" s="16" t="s">
        <v>149</v>
      </c>
      <c r="H11" s="123" t="s">
        <v>366</v>
      </c>
      <c r="I11" s="360" t="s">
        <v>185</v>
      </c>
      <c r="J11" s="296" t="s">
        <v>8</v>
      </c>
      <c r="K11" s="35" t="s">
        <v>198</v>
      </c>
      <c r="L11" s="296" t="s">
        <v>210</v>
      </c>
      <c r="M11" s="296" t="s">
        <v>208</v>
      </c>
      <c r="N11" s="35" t="s">
        <v>198</v>
      </c>
      <c r="O11" s="241" t="s">
        <v>215</v>
      </c>
      <c r="P11" s="296" t="s">
        <v>206</v>
      </c>
    </row>
    <row r="12" spans="1:16" ht="100.15" customHeight="1" x14ac:dyDescent="0.25">
      <c r="A12" s="352"/>
      <c r="B12" s="353"/>
      <c r="C12" s="351"/>
      <c r="D12" s="363"/>
      <c r="E12" s="365"/>
      <c r="F12" s="37" t="s">
        <v>205</v>
      </c>
      <c r="G12" s="16" t="s">
        <v>149</v>
      </c>
      <c r="H12" s="27" t="s">
        <v>367</v>
      </c>
      <c r="I12" s="361"/>
      <c r="J12" s="296" t="s">
        <v>8</v>
      </c>
      <c r="K12" s="35" t="s">
        <v>198</v>
      </c>
      <c r="L12" s="296" t="s">
        <v>210</v>
      </c>
      <c r="M12" s="296" t="s">
        <v>208</v>
      </c>
      <c r="N12" s="35" t="s">
        <v>198</v>
      </c>
      <c r="O12" s="241" t="s">
        <v>215</v>
      </c>
      <c r="P12" s="296" t="s">
        <v>206</v>
      </c>
    </row>
    <row r="13" spans="1:16" ht="100.15" customHeight="1" x14ac:dyDescent="0.25">
      <c r="A13" s="352"/>
      <c r="B13" s="354"/>
      <c r="C13" s="16" t="s">
        <v>61</v>
      </c>
      <c r="D13" s="252">
        <v>0</v>
      </c>
      <c r="E13" s="251">
        <v>0</v>
      </c>
      <c r="F13" s="16" t="s">
        <v>203</v>
      </c>
      <c r="G13" s="16" t="s">
        <v>5</v>
      </c>
      <c r="H13" s="16" t="s">
        <v>5</v>
      </c>
      <c r="I13" s="246" t="s">
        <v>204</v>
      </c>
      <c r="J13" s="246" t="s">
        <v>204</v>
      </c>
      <c r="K13" s="35" t="s">
        <v>198</v>
      </c>
      <c r="L13" s="35" t="s">
        <v>198</v>
      </c>
      <c r="M13" s="35" t="s">
        <v>198</v>
      </c>
      <c r="N13" s="35" t="s">
        <v>198</v>
      </c>
      <c r="O13" s="35" t="s">
        <v>198</v>
      </c>
      <c r="P13" s="35" t="s">
        <v>198</v>
      </c>
    </row>
    <row r="14" spans="1:16" ht="100.15" customHeight="1" x14ac:dyDescent="0.25">
      <c r="A14" s="349" t="s">
        <v>65</v>
      </c>
      <c r="B14" s="346" t="s">
        <v>49</v>
      </c>
      <c r="C14" s="14" t="s">
        <v>117</v>
      </c>
      <c r="D14" s="252">
        <v>1</v>
      </c>
      <c r="E14" s="251">
        <v>1437.18128276587</v>
      </c>
      <c r="F14" s="251" t="s">
        <v>205</v>
      </c>
      <c r="G14" s="152" t="s">
        <v>149</v>
      </c>
      <c r="H14" s="27" t="s">
        <v>368</v>
      </c>
      <c r="I14" s="302" t="s">
        <v>2</v>
      </c>
      <c r="J14" s="300" t="s">
        <v>211</v>
      </c>
      <c r="K14" s="35" t="s">
        <v>198</v>
      </c>
      <c r="L14" s="296" t="s">
        <v>210</v>
      </c>
      <c r="M14" s="35" t="s">
        <v>198</v>
      </c>
      <c r="N14" s="303" t="s">
        <v>349</v>
      </c>
      <c r="O14" s="35" t="s">
        <v>198</v>
      </c>
      <c r="P14" s="296" t="s">
        <v>206</v>
      </c>
    </row>
    <row r="15" spans="1:16" ht="100.15" customHeight="1" x14ac:dyDescent="0.25">
      <c r="A15" s="352"/>
      <c r="B15" s="347"/>
      <c r="C15" s="14" t="s">
        <v>118</v>
      </c>
      <c r="D15" s="252">
        <v>0</v>
      </c>
      <c r="E15" s="251">
        <v>0</v>
      </c>
      <c r="F15" s="251" t="s">
        <v>205</v>
      </c>
      <c r="G15" s="152" t="s">
        <v>149</v>
      </c>
      <c r="H15" s="27" t="s">
        <v>369</v>
      </c>
      <c r="I15" s="302" t="s">
        <v>2</v>
      </c>
      <c r="J15" s="300" t="s">
        <v>211</v>
      </c>
      <c r="K15" s="35" t="s">
        <v>198</v>
      </c>
      <c r="L15" s="296" t="s">
        <v>210</v>
      </c>
      <c r="M15" s="296" t="s">
        <v>208</v>
      </c>
      <c r="N15" s="303" t="s">
        <v>349</v>
      </c>
      <c r="O15" s="35" t="s">
        <v>198</v>
      </c>
      <c r="P15" s="296" t="s">
        <v>206</v>
      </c>
    </row>
    <row r="16" spans="1:16" ht="100.15" customHeight="1" x14ac:dyDescent="0.25">
      <c r="A16" s="350"/>
      <c r="B16" s="351"/>
      <c r="C16" s="14" t="s">
        <v>119</v>
      </c>
      <c r="D16" s="252">
        <v>0</v>
      </c>
      <c r="E16" s="251">
        <v>0</v>
      </c>
      <c r="F16" s="251" t="s">
        <v>205</v>
      </c>
      <c r="G16" s="152" t="s">
        <v>149</v>
      </c>
      <c r="H16" s="27" t="s">
        <v>370</v>
      </c>
      <c r="I16" s="302" t="s">
        <v>2</v>
      </c>
      <c r="J16" s="300" t="s">
        <v>211</v>
      </c>
      <c r="K16" s="35" t="s">
        <v>198</v>
      </c>
      <c r="L16" s="296" t="s">
        <v>210</v>
      </c>
      <c r="M16" s="35" t="s">
        <v>198</v>
      </c>
      <c r="N16" s="303" t="s">
        <v>349</v>
      </c>
      <c r="O16" s="239" t="s">
        <v>214</v>
      </c>
      <c r="P16" s="296" t="s">
        <v>206</v>
      </c>
    </row>
    <row r="17" spans="1:16" ht="100.15" customHeight="1" x14ac:dyDescent="0.25">
      <c r="A17" s="349" t="s">
        <v>66</v>
      </c>
      <c r="B17" s="18" t="s">
        <v>50</v>
      </c>
      <c r="C17" s="16" t="s">
        <v>4</v>
      </c>
      <c r="D17" s="252">
        <v>0</v>
      </c>
      <c r="E17" s="251">
        <v>0</v>
      </c>
      <c r="F17" s="251" t="s">
        <v>205</v>
      </c>
      <c r="G17" s="152" t="s">
        <v>149</v>
      </c>
      <c r="H17" s="143" t="s">
        <v>371</v>
      </c>
      <c r="I17" s="302" t="s">
        <v>2</v>
      </c>
      <c r="J17" s="300" t="s">
        <v>211</v>
      </c>
      <c r="K17" s="35" t="s">
        <v>198</v>
      </c>
      <c r="L17" s="296" t="s">
        <v>210</v>
      </c>
      <c r="M17" s="35" t="s">
        <v>198</v>
      </c>
      <c r="N17" s="241" t="s">
        <v>215</v>
      </c>
      <c r="O17" s="241" t="s">
        <v>215</v>
      </c>
      <c r="P17" s="296" t="s">
        <v>206</v>
      </c>
    </row>
    <row r="18" spans="1:16" ht="311.25" customHeight="1" x14ac:dyDescent="0.25">
      <c r="A18" s="350"/>
      <c r="B18" s="16" t="s">
        <v>51</v>
      </c>
      <c r="C18" s="14" t="s">
        <v>96</v>
      </c>
      <c r="D18" s="252">
        <v>4</v>
      </c>
      <c r="E18" s="251">
        <v>209113.2</v>
      </c>
      <c r="F18" s="153" t="s">
        <v>205</v>
      </c>
      <c r="G18" s="16" t="s">
        <v>149</v>
      </c>
      <c r="H18" s="19" t="s">
        <v>372</v>
      </c>
      <c r="I18" s="304" t="s">
        <v>409</v>
      </c>
      <c r="J18" s="300" t="s">
        <v>211</v>
      </c>
      <c r="K18" s="35" t="s">
        <v>198</v>
      </c>
      <c r="L18" s="296" t="s">
        <v>210</v>
      </c>
      <c r="M18" s="296" t="s">
        <v>208</v>
      </c>
      <c r="N18" s="35" t="s">
        <v>198</v>
      </c>
      <c r="O18" s="239" t="s">
        <v>214</v>
      </c>
      <c r="P18" s="296" t="s">
        <v>206</v>
      </c>
    </row>
    <row r="19" spans="1:16" ht="100.15" customHeight="1" x14ac:dyDescent="0.25">
      <c r="A19" s="85" t="s">
        <v>68</v>
      </c>
      <c r="B19" s="16" t="s">
        <v>12</v>
      </c>
      <c r="C19" s="142" t="s">
        <v>221</v>
      </c>
      <c r="D19" s="252">
        <v>1</v>
      </c>
      <c r="E19" s="251">
        <v>180000</v>
      </c>
      <c r="F19" s="16" t="s">
        <v>203</v>
      </c>
      <c r="G19" s="155" t="s">
        <v>221</v>
      </c>
      <c r="H19" s="155" t="s">
        <v>221</v>
      </c>
      <c r="I19" s="246" t="s">
        <v>204</v>
      </c>
      <c r="J19" s="246" t="s">
        <v>204</v>
      </c>
      <c r="K19" s="35" t="s">
        <v>198</v>
      </c>
      <c r="L19" s="35" t="s">
        <v>198</v>
      </c>
      <c r="M19" s="35" t="s">
        <v>198</v>
      </c>
      <c r="N19" s="35" t="s">
        <v>198</v>
      </c>
      <c r="O19" s="35" t="s">
        <v>198</v>
      </c>
      <c r="P19" s="35" t="s">
        <v>198</v>
      </c>
    </row>
    <row r="20" spans="1:16" ht="15.75" x14ac:dyDescent="0.25">
      <c r="A20" s="109" t="s">
        <v>184</v>
      </c>
      <c r="B20" s="110"/>
      <c r="C20" s="110"/>
      <c r="D20" s="163">
        <f>SUM(D3:D19)</f>
        <v>15</v>
      </c>
      <c r="E20" s="159">
        <f>SUM(E3:E19)</f>
        <v>849407.71029667673</v>
      </c>
      <c r="F20" s="110"/>
      <c r="G20" s="110"/>
      <c r="H20" s="110"/>
      <c r="I20" s="110"/>
      <c r="J20" s="110"/>
      <c r="K20" s="110"/>
      <c r="L20" s="110"/>
      <c r="M20" s="110"/>
      <c r="N20" s="110"/>
      <c r="O20" s="110"/>
      <c r="P20" s="110"/>
    </row>
    <row r="21" spans="1:16" x14ac:dyDescent="0.25">
      <c r="A21" s="102"/>
      <c r="B21" s="103"/>
      <c r="C21" s="103"/>
      <c r="D21" s="134"/>
      <c r="E21" s="135"/>
      <c r="F21" s="103"/>
      <c r="G21" s="103"/>
      <c r="H21" s="103"/>
      <c r="I21" s="103"/>
      <c r="J21" s="103"/>
      <c r="K21" s="103"/>
      <c r="L21" s="103"/>
      <c r="M21" s="103"/>
      <c r="N21" s="103"/>
      <c r="O21" s="103"/>
      <c r="P21" s="103"/>
    </row>
    <row r="22" spans="1:16" x14ac:dyDescent="0.25">
      <c r="A22" s="41"/>
      <c r="C22" s="3"/>
      <c r="F22" s="3"/>
      <c r="G22" s="3"/>
      <c r="H22" s="3"/>
      <c r="I22" s="3"/>
      <c r="J22" s="3"/>
      <c r="K22" s="3"/>
      <c r="L22" s="3"/>
      <c r="M22" s="3"/>
      <c r="N22" s="3"/>
      <c r="O22" s="3"/>
      <c r="P22" s="3"/>
    </row>
    <row r="23" spans="1:16" x14ac:dyDescent="0.25">
      <c r="A23" s="41"/>
      <c r="C23" s="37"/>
      <c r="F23" s="37"/>
      <c r="G23" s="37"/>
      <c r="H23" s="37"/>
      <c r="I23" s="37"/>
      <c r="J23" s="37"/>
      <c r="K23" s="37"/>
      <c r="L23" s="37"/>
      <c r="M23" s="37"/>
      <c r="N23" s="37"/>
      <c r="O23" s="37"/>
      <c r="P23" s="37"/>
    </row>
    <row r="24" spans="1:16" x14ac:dyDescent="0.25">
      <c r="A24" s="42"/>
      <c r="C24" s="37"/>
      <c r="F24" s="37"/>
      <c r="G24" s="37"/>
      <c r="H24" s="37"/>
      <c r="I24" s="37"/>
      <c r="J24" s="37"/>
      <c r="K24" s="37"/>
      <c r="L24" s="37"/>
      <c r="M24" s="37"/>
      <c r="N24" s="37"/>
      <c r="O24" s="37"/>
      <c r="P24" s="37"/>
    </row>
    <row r="25" spans="1:16" x14ac:dyDescent="0.25">
      <c r="A25" s="42"/>
    </row>
    <row r="26" spans="1:16" x14ac:dyDescent="0.25">
      <c r="A26" s="42"/>
    </row>
  </sheetData>
  <mergeCells count="20">
    <mergeCell ref="I5:I6"/>
    <mergeCell ref="I7:I10"/>
    <mergeCell ref="I11:I12"/>
    <mergeCell ref="D5:D6"/>
    <mergeCell ref="C3:C4"/>
    <mergeCell ref="C5:C6"/>
    <mergeCell ref="C7:C10"/>
    <mergeCell ref="D11:D12"/>
    <mergeCell ref="E11:E12"/>
    <mergeCell ref="D3:D4"/>
    <mergeCell ref="E3:E4"/>
    <mergeCell ref="E5:E6"/>
    <mergeCell ref="D7:D10"/>
    <mergeCell ref="E7:E10"/>
    <mergeCell ref="C11:C12"/>
    <mergeCell ref="A17:A18"/>
    <mergeCell ref="B14:B16"/>
    <mergeCell ref="A14:A16"/>
    <mergeCell ref="B3:B13"/>
    <mergeCell ref="A3:A1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8C3D-2B3F-4D1A-A64E-104E0F5CC3E3}">
  <sheetPr>
    <pageSetUpPr autoPageBreaks="0"/>
  </sheetPr>
  <dimension ref="A1:P19"/>
  <sheetViews>
    <sheetView zoomScale="80" zoomScaleNormal="80" workbookViewId="0">
      <pane xSplit="15" ySplit="2" topLeftCell="P3" activePane="bottomRight" state="frozen"/>
      <selection activeCell="K4" sqref="K4"/>
      <selection pane="topRight" activeCell="K4" sqref="K4"/>
      <selection pane="bottomLeft" activeCell="K4" sqref="K4"/>
      <selection pane="bottomRight" activeCell="K4" sqref="K4"/>
    </sheetView>
  </sheetViews>
  <sheetFormatPr defaultColWidth="8.85546875" defaultRowHeight="15" x14ac:dyDescent="0.25"/>
  <cols>
    <col min="1" max="1" width="21.28515625" style="5" customWidth="1"/>
    <col min="2" max="2" width="21.85546875" style="3" customWidth="1"/>
    <col min="3" max="3" width="28.140625" style="37" customWidth="1"/>
    <col min="4" max="4" width="13.140625" style="40" customWidth="1"/>
    <col min="5" max="5" width="20.5703125" style="40" customWidth="1"/>
    <col min="6" max="16" width="20.5703125" style="37" customWidth="1"/>
    <col min="17" max="16384" width="8.85546875" style="4"/>
  </cols>
  <sheetData>
    <row r="1" spans="1:16" ht="27.95" customHeight="1" x14ac:dyDescent="0.4">
      <c r="A1" s="108" t="s">
        <v>109</v>
      </c>
      <c r="B1" s="8"/>
      <c r="C1" s="28"/>
      <c r="D1" s="34"/>
      <c r="E1" s="39"/>
      <c r="F1" s="28"/>
      <c r="G1" s="28"/>
      <c r="H1" s="28"/>
      <c r="I1" s="28"/>
      <c r="J1" s="28"/>
      <c r="K1" s="28"/>
      <c r="L1" s="28"/>
      <c r="M1" s="28"/>
      <c r="N1" s="28"/>
      <c r="O1" s="28"/>
      <c r="P1" s="28"/>
    </row>
    <row r="2" spans="1:16" s="104"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6" ht="100.15" customHeight="1" x14ac:dyDescent="0.25">
      <c r="A3" s="345" t="s">
        <v>69</v>
      </c>
      <c r="B3" s="16" t="s">
        <v>31</v>
      </c>
      <c r="C3" s="16" t="s">
        <v>4</v>
      </c>
      <c r="D3" s="165">
        <v>1</v>
      </c>
      <c r="E3" s="160">
        <v>1182.2694899144601</v>
      </c>
      <c r="F3" s="16" t="s">
        <v>195</v>
      </c>
      <c r="G3" s="16" t="s">
        <v>149</v>
      </c>
      <c r="H3" s="16" t="s">
        <v>373</v>
      </c>
      <c r="I3" s="239" t="s">
        <v>197</v>
      </c>
      <c r="J3" s="300" t="s">
        <v>211</v>
      </c>
      <c r="K3" s="35" t="s">
        <v>198</v>
      </c>
      <c r="L3" s="238" t="s">
        <v>210</v>
      </c>
      <c r="M3" s="35" t="s">
        <v>5</v>
      </c>
      <c r="N3" s="303" t="s">
        <v>349</v>
      </c>
      <c r="O3" s="267" t="s">
        <v>5</v>
      </c>
      <c r="P3" s="35" t="s">
        <v>5</v>
      </c>
    </row>
    <row r="4" spans="1:16" ht="100.15" customHeight="1" x14ac:dyDescent="0.25">
      <c r="A4" s="345"/>
      <c r="B4" s="87" t="s">
        <v>32</v>
      </c>
      <c r="C4" s="87" t="s">
        <v>4</v>
      </c>
      <c r="D4" s="165">
        <v>14</v>
      </c>
      <c r="E4" s="160">
        <v>515724.990580493</v>
      </c>
      <c r="F4" s="87" t="s">
        <v>195</v>
      </c>
      <c r="G4" s="16" t="s">
        <v>149</v>
      </c>
      <c r="H4" s="87" t="s">
        <v>374</v>
      </c>
      <c r="I4" s="239" t="s">
        <v>197</v>
      </c>
      <c r="J4" s="300" t="s">
        <v>211</v>
      </c>
      <c r="K4" s="35" t="s">
        <v>198</v>
      </c>
      <c r="L4" s="238" t="s">
        <v>210</v>
      </c>
      <c r="M4" s="238" t="s">
        <v>208</v>
      </c>
      <c r="N4" s="306" t="s">
        <v>247</v>
      </c>
      <c r="O4" s="303" t="s">
        <v>410</v>
      </c>
      <c r="P4" s="238" t="s">
        <v>206</v>
      </c>
    </row>
    <row r="5" spans="1:16" ht="100.15" customHeight="1" x14ac:dyDescent="0.25">
      <c r="A5" s="349" t="s">
        <v>70</v>
      </c>
      <c r="B5" s="120" t="s">
        <v>339</v>
      </c>
      <c r="C5" s="120" t="s">
        <v>34</v>
      </c>
      <c r="D5" s="165">
        <v>1</v>
      </c>
      <c r="E5" s="160">
        <v>3051.6217195677</v>
      </c>
      <c r="F5" s="154" t="s">
        <v>195</v>
      </c>
      <c r="G5" s="16" t="s">
        <v>149</v>
      </c>
      <c r="H5" s="87" t="s">
        <v>375</v>
      </c>
      <c r="I5" s="239" t="s">
        <v>197</v>
      </c>
      <c r="J5" s="300" t="s">
        <v>211</v>
      </c>
      <c r="K5" s="35" t="s">
        <v>198</v>
      </c>
      <c r="L5" s="238" t="s">
        <v>210</v>
      </c>
      <c r="M5" s="35" t="s">
        <v>5</v>
      </c>
      <c r="N5" s="303" t="s">
        <v>349</v>
      </c>
      <c r="O5" s="239" t="s">
        <v>214</v>
      </c>
      <c r="P5" s="35" t="s">
        <v>5</v>
      </c>
    </row>
    <row r="6" spans="1:16" ht="100.15" customHeight="1" x14ac:dyDescent="0.25">
      <c r="A6" s="350"/>
      <c r="B6" s="10" t="s">
        <v>35</v>
      </c>
      <c r="C6" s="10" t="s">
        <v>4</v>
      </c>
      <c r="D6" s="165">
        <v>1</v>
      </c>
      <c r="E6" s="160">
        <v>3061000</v>
      </c>
      <c r="F6" s="16" t="s">
        <v>195</v>
      </c>
      <c r="G6" s="16" t="s">
        <v>149</v>
      </c>
      <c r="H6" s="16" t="s">
        <v>376</v>
      </c>
      <c r="I6" s="239" t="s">
        <v>197</v>
      </c>
      <c r="J6" s="305" t="s">
        <v>201</v>
      </c>
      <c r="K6" s="35" t="s">
        <v>198</v>
      </c>
      <c r="L6" s="238" t="s">
        <v>210</v>
      </c>
      <c r="M6" s="238" t="s">
        <v>208</v>
      </c>
      <c r="N6" s="241" t="s">
        <v>215</v>
      </c>
      <c r="O6" s="303" t="s">
        <v>410</v>
      </c>
      <c r="P6" s="238" t="s">
        <v>206</v>
      </c>
    </row>
    <row r="7" spans="1:16" ht="100.15" customHeight="1" x14ac:dyDescent="0.25">
      <c r="A7" s="235" t="s">
        <v>71</v>
      </c>
      <c r="B7" s="16" t="s">
        <v>36</v>
      </c>
      <c r="C7" s="16" t="s">
        <v>37</v>
      </c>
      <c r="D7" s="165">
        <v>3</v>
      </c>
      <c r="E7" s="160">
        <v>188974.45133318298</v>
      </c>
      <c r="F7" s="16" t="s">
        <v>195</v>
      </c>
      <c r="G7" s="16" t="s">
        <v>149</v>
      </c>
      <c r="H7" s="16" t="s">
        <v>377</v>
      </c>
      <c r="I7" s="239" t="s">
        <v>197</v>
      </c>
      <c r="J7" s="300" t="s">
        <v>211</v>
      </c>
      <c r="K7" s="35" t="s">
        <v>198</v>
      </c>
      <c r="L7" s="238" t="s">
        <v>210</v>
      </c>
      <c r="M7" s="238" t="s">
        <v>208</v>
      </c>
      <c r="N7" s="307" t="s">
        <v>213</v>
      </c>
      <c r="O7" s="239" t="s">
        <v>214</v>
      </c>
      <c r="P7" s="241" t="s">
        <v>215</v>
      </c>
    </row>
    <row r="8" spans="1:16" ht="100.15" customHeight="1" x14ac:dyDescent="0.25">
      <c r="A8" s="349" t="s">
        <v>72</v>
      </c>
      <c r="B8" s="16" t="s">
        <v>38</v>
      </c>
      <c r="C8" s="16" t="s">
        <v>34</v>
      </c>
      <c r="D8" s="165">
        <v>5</v>
      </c>
      <c r="E8" s="160">
        <v>65348.304845958599</v>
      </c>
      <c r="F8" s="16" t="s">
        <v>203</v>
      </c>
      <c r="G8" s="16" t="s">
        <v>149</v>
      </c>
      <c r="H8" s="16" t="s">
        <v>5</v>
      </c>
      <c r="I8" s="242" t="s">
        <v>203</v>
      </c>
      <c r="J8" s="242" t="s">
        <v>203</v>
      </c>
      <c r="K8" s="35" t="s">
        <v>198</v>
      </c>
      <c r="L8" s="35" t="s">
        <v>198</v>
      </c>
      <c r="M8" s="35" t="s">
        <v>198</v>
      </c>
      <c r="N8" s="35" t="s">
        <v>198</v>
      </c>
      <c r="O8" s="35" t="s">
        <v>198</v>
      </c>
      <c r="P8" s="35" t="s">
        <v>198</v>
      </c>
    </row>
    <row r="9" spans="1:16" ht="100.15" customHeight="1" x14ac:dyDescent="0.25">
      <c r="A9" s="350"/>
      <c r="B9" s="255" t="s">
        <v>73</v>
      </c>
      <c r="C9" s="16" t="s">
        <v>53</v>
      </c>
      <c r="D9" s="157">
        <v>0</v>
      </c>
      <c r="E9" s="160">
        <v>0</v>
      </c>
      <c r="F9" s="16" t="s">
        <v>203</v>
      </c>
      <c r="G9" s="16" t="s">
        <v>149</v>
      </c>
      <c r="H9" s="16" t="s">
        <v>5</v>
      </c>
      <c r="I9" s="242" t="s">
        <v>203</v>
      </c>
      <c r="J9" s="242" t="s">
        <v>203</v>
      </c>
      <c r="K9" s="35" t="s">
        <v>198</v>
      </c>
      <c r="L9" s="35" t="s">
        <v>198</v>
      </c>
      <c r="M9" s="35" t="s">
        <v>198</v>
      </c>
      <c r="N9" s="35" t="s">
        <v>198</v>
      </c>
      <c r="O9" s="35" t="s">
        <v>198</v>
      </c>
      <c r="P9" s="35" t="s">
        <v>198</v>
      </c>
    </row>
    <row r="10" spans="1:16" ht="93" customHeight="1" x14ac:dyDescent="0.25">
      <c r="A10" s="349" t="s">
        <v>75</v>
      </c>
      <c r="B10" s="87" t="s">
        <v>39</v>
      </c>
      <c r="C10" s="87" t="s">
        <v>40</v>
      </c>
      <c r="D10" s="157">
        <v>9</v>
      </c>
      <c r="E10" s="160">
        <v>7191.6775469924696</v>
      </c>
      <c r="F10" s="87" t="s">
        <v>195</v>
      </c>
      <c r="G10" s="16" t="s">
        <v>149</v>
      </c>
      <c r="H10" s="16" t="s">
        <v>376</v>
      </c>
      <c r="I10" s="239" t="s">
        <v>197</v>
      </c>
      <c r="J10" s="305" t="s">
        <v>201</v>
      </c>
      <c r="K10" s="35" t="s">
        <v>198</v>
      </c>
      <c r="L10" s="295" t="s">
        <v>210</v>
      </c>
      <c r="M10" s="295" t="s">
        <v>208</v>
      </c>
      <c r="N10" s="241" t="s">
        <v>215</v>
      </c>
      <c r="O10" s="308" t="s">
        <v>410</v>
      </c>
      <c r="P10" s="295" t="s">
        <v>206</v>
      </c>
    </row>
    <row r="11" spans="1:16" ht="100.15" customHeight="1" x14ac:dyDescent="0.25">
      <c r="A11" s="352"/>
      <c r="B11" s="16" t="s">
        <v>41</v>
      </c>
      <c r="C11" s="16" t="s">
        <v>42</v>
      </c>
      <c r="D11" s="157">
        <v>1</v>
      </c>
      <c r="E11" s="160">
        <v>7370.3110486723099</v>
      </c>
      <c r="F11" s="87" t="s">
        <v>195</v>
      </c>
      <c r="G11" s="16" t="s">
        <v>149</v>
      </c>
      <c r="H11" s="16" t="s">
        <v>376</v>
      </c>
      <c r="I11" s="239" t="s">
        <v>197</v>
      </c>
      <c r="J11" s="305" t="s">
        <v>201</v>
      </c>
      <c r="K11" s="35" t="s">
        <v>198</v>
      </c>
      <c r="L11" s="295" t="s">
        <v>210</v>
      </c>
      <c r="M11" s="295" t="s">
        <v>208</v>
      </c>
      <c r="N11" s="139" t="s">
        <v>215</v>
      </c>
      <c r="O11" s="308" t="s">
        <v>410</v>
      </c>
      <c r="P11" s="295" t="s">
        <v>206</v>
      </c>
    </row>
    <row r="12" spans="1:16" ht="100.15" customHeight="1" x14ac:dyDescent="0.25">
      <c r="A12" s="352"/>
      <c r="B12" s="10" t="s">
        <v>43</v>
      </c>
      <c r="C12" s="10" t="s">
        <v>4</v>
      </c>
      <c r="D12" s="157">
        <v>1</v>
      </c>
      <c r="E12" s="160">
        <v>1060000</v>
      </c>
      <c r="F12" s="87" t="s">
        <v>195</v>
      </c>
      <c r="G12" s="16" t="s">
        <v>149</v>
      </c>
      <c r="H12" s="16" t="s">
        <v>378</v>
      </c>
      <c r="I12" s="239" t="s">
        <v>197</v>
      </c>
      <c r="J12" s="305" t="s">
        <v>201</v>
      </c>
      <c r="K12" s="35" t="s">
        <v>198</v>
      </c>
      <c r="L12" s="295" t="s">
        <v>210</v>
      </c>
      <c r="M12" s="295" t="s">
        <v>208</v>
      </c>
      <c r="N12" s="139" t="s">
        <v>215</v>
      </c>
      <c r="O12" s="308" t="s">
        <v>410</v>
      </c>
      <c r="P12" s="295" t="s">
        <v>206</v>
      </c>
    </row>
    <row r="13" spans="1:16" ht="100.15" customHeight="1" x14ac:dyDescent="0.25">
      <c r="A13" s="352"/>
      <c r="B13" s="19"/>
      <c r="C13" s="19"/>
      <c r="D13" s="157">
        <v>0</v>
      </c>
      <c r="E13" s="160">
        <v>0</v>
      </c>
      <c r="F13" s="87" t="s">
        <v>195</v>
      </c>
      <c r="G13" s="16" t="s">
        <v>149</v>
      </c>
      <c r="H13" s="16" t="s">
        <v>376</v>
      </c>
      <c r="I13" s="239" t="s">
        <v>197</v>
      </c>
      <c r="J13" s="305" t="s">
        <v>201</v>
      </c>
      <c r="K13" s="35" t="s">
        <v>198</v>
      </c>
      <c r="L13" s="295" t="s">
        <v>210</v>
      </c>
      <c r="M13" s="295" t="s">
        <v>208</v>
      </c>
      <c r="N13" s="139" t="s">
        <v>215</v>
      </c>
      <c r="O13" s="308" t="s">
        <v>410</v>
      </c>
      <c r="P13" s="295" t="s">
        <v>206</v>
      </c>
    </row>
    <row r="14" spans="1:16" ht="100.15" customHeight="1" x14ac:dyDescent="0.25">
      <c r="A14" s="352"/>
      <c r="B14" s="16" t="s">
        <v>44</v>
      </c>
      <c r="C14" s="16" t="s">
        <v>4</v>
      </c>
      <c r="D14" s="165">
        <v>0</v>
      </c>
      <c r="E14" s="160">
        <v>0</v>
      </c>
      <c r="F14" s="87" t="s">
        <v>195</v>
      </c>
      <c r="G14" s="16" t="s">
        <v>149</v>
      </c>
      <c r="H14" s="16" t="s">
        <v>378</v>
      </c>
      <c r="I14" s="239" t="s">
        <v>197</v>
      </c>
      <c r="J14" s="305" t="s">
        <v>201</v>
      </c>
      <c r="K14" s="35" t="s">
        <v>198</v>
      </c>
      <c r="L14" s="295" t="s">
        <v>210</v>
      </c>
      <c r="M14" s="295" t="s">
        <v>208</v>
      </c>
      <c r="N14" s="139" t="s">
        <v>215</v>
      </c>
      <c r="O14" s="308" t="s">
        <v>410</v>
      </c>
      <c r="P14" s="295" t="s">
        <v>206</v>
      </c>
    </row>
    <row r="15" spans="1:16" ht="100.15" customHeight="1" x14ac:dyDescent="0.25">
      <c r="A15" s="352"/>
      <c r="B15" s="16" t="s">
        <v>74</v>
      </c>
      <c r="C15" s="16" t="s">
        <v>4</v>
      </c>
      <c r="D15" s="165">
        <v>13</v>
      </c>
      <c r="E15" s="160">
        <v>214121.58166284999</v>
      </c>
      <c r="F15" s="87" t="s">
        <v>195</v>
      </c>
      <c r="G15" s="16" t="s">
        <v>149</v>
      </c>
      <c r="H15" s="16" t="s">
        <v>379</v>
      </c>
      <c r="I15" s="239" t="s">
        <v>197</v>
      </c>
      <c r="J15" s="305" t="s">
        <v>201</v>
      </c>
      <c r="K15" s="35" t="s">
        <v>198</v>
      </c>
      <c r="L15" s="295" t="s">
        <v>210</v>
      </c>
      <c r="M15" s="295" t="s">
        <v>208</v>
      </c>
      <c r="N15" s="295" t="s">
        <v>411</v>
      </c>
      <c r="O15" s="308" t="s">
        <v>410</v>
      </c>
      <c r="P15" s="295" t="s">
        <v>206</v>
      </c>
    </row>
    <row r="16" spans="1:16" ht="100.15" customHeight="1" x14ac:dyDescent="0.25">
      <c r="A16" s="352"/>
      <c r="B16" s="16" t="s">
        <v>45</v>
      </c>
      <c r="C16" s="16" t="s">
        <v>46</v>
      </c>
      <c r="D16" s="165">
        <v>2</v>
      </c>
      <c r="E16" s="160">
        <v>28304.407593915101</v>
      </c>
      <c r="F16" s="87" t="s">
        <v>195</v>
      </c>
      <c r="G16" s="16" t="s">
        <v>149</v>
      </c>
      <c r="H16" s="16" t="s">
        <v>379</v>
      </c>
      <c r="I16" s="239" t="s">
        <v>197</v>
      </c>
      <c r="J16" s="305" t="s">
        <v>201</v>
      </c>
      <c r="K16" s="35" t="s">
        <v>198</v>
      </c>
      <c r="L16" s="295" t="s">
        <v>210</v>
      </c>
      <c r="M16" s="295" t="s">
        <v>208</v>
      </c>
      <c r="N16" s="295" t="s">
        <v>411</v>
      </c>
      <c r="O16" s="308" t="s">
        <v>410</v>
      </c>
      <c r="P16" s="295" t="s">
        <v>206</v>
      </c>
    </row>
    <row r="17" spans="1:16" ht="100.15" customHeight="1" x14ac:dyDescent="0.25">
      <c r="A17" s="350"/>
      <c r="B17" s="16" t="s">
        <v>47</v>
      </c>
      <c r="C17" s="16" t="s">
        <v>4</v>
      </c>
      <c r="D17" s="165">
        <v>0</v>
      </c>
      <c r="E17" s="160">
        <v>0</v>
      </c>
      <c r="F17" s="16" t="s">
        <v>203</v>
      </c>
      <c r="G17" s="16" t="s">
        <v>149</v>
      </c>
      <c r="H17" s="16" t="s">
        <v>5</v>
      </c>
      <c r="I17" s="242" t="s">
        <v>203</v>
      </c>
      <c r="J17" s="242" t="s">
        <v>203</v>
      </c>
      <c r="K17" s="35" t="s">
        <v>198</v>
      </c>
      <c r="L17" s="35" t="s">
        <v>198</v>
      </c>
      <c r="M17" s="35" t="s">
        <v>198</v>
      </c>
      <c r="N17" s="35" t="s">
        <v>198</v>
      </c>
      <c r="O17" s="35" t="s">
        <v>198</v>
      </c>
      <c r="P17" s="35" t="s">
        <v>198</v>
      </c>
    </row>
    <row r="18" spans="1:16" ht="100.15" customHeight="1" x14ac:dyDescent="0.25">
      <c r="A18" s="79" t="s">
        <v>95</v>
      </c>
      <c r="B18" s="16" t="s">
        <v>12</v>
      </c>
      <c r="C18" s="16" t="s">
        <v>5</v>
      </c>
      <c r="D18" s="165">
        <v>3</v>
      </c>
      <c r="E18" s="160">
        <v>13865.497069204999</v>
      </c>
      <c r="F18" s="16" t="s">
        <v>203</v>
      </c>
      <c r="G18" s="142" t="s">
        <v>221</v>
      </c>
      <c r="H18" s="142" t="s">
        <v>221</v>
      </c>
      <c r="I18" s="246" t="s">
        <v>204</v>
      </c>
      <c r="J18" s="246" t="s">
        <v>204</v>
      </c>
      <c r="K18" s="35" t="s">
        <v>198</v>
      </c>
      <c r="L18" s="35" t="s">
        <v>198</v>
      </c>
      <c r="M18" s="35" t="s">
        <v>198</v>
      </c>
      <c r="N18" s="35" t="s">
        <v>198</v>
      </c>
      <c r="O18" s="35" t="s">
        <v>198</v>
      </c>
      <c r="P18" s="35" t="s">
        <v>198</v>
      </c>
    </row>
    <row r="19" spans="1:16" ht="15.75" x14ac:dyDescent="0.25">
      <c r="A19" s="117" t="s">
        <v>184</v>
      </c>
      <c r="D19" s="245">
        <f>SUM(D3:D18)</f>
        <v>54</v>
      </c>
      <c r="E19" s="159">
        <f>SUM(E3:E18)</f>
        <v>5166135.112890753</v>
      </c>
    </row>
  </sheetData>
  <mergeCells count="4">
    <mergeCell ref="A10:A17"/>
    <mergeCell ref="A3:A4"/>
    <mergeCell ref="A5:A6"/>
    <mergeCell ref="A8:A9"/>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30A8-44F7-4233-9F05-4BF06133C832}">
  <sheetPr>
    <pageSetUpPr autoPageBreaks="0"/>
  </sheetPr>
  <dimension ref="A1:P16"/>
  <sheetViews>
    <sheetView zoomScale="80" zoomScaleNormal="80" workbookViewId="0">
      <pane ySplit="2" topLeftCell="A3" activePane="bottomLeft" state="frozen"/>
      <selection activeCell="K4" sqref="K4"/>
      <selection pane="bottomLeft" activeCell="K1" sqref="K1"/>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5" width="20.5703125" style="40" customWidth="1"/>
    <col min="6" max="8" width="20.5703125" style="146" customWidth="1"/>
    <col min="9" max="16" width="20.5703125" style="40" customWidth="1"/>
    <col min="17" max="16384" width="8.85546875" style="4"/>
  </cols>
  <sheetData>
    <row r="1" spans="1:16" ht="27.95" customHeight="1" x14ac:dyDescent="0.4">
      <c r="A1" s="108" t="s">
        <v>131</v>
      </c>
      <c r="B1" s="8"/>
      <c r="C1" s="28"/>
      <c r="D1" s="34"/>
      <c r="E1" s="39"/>
      <c r="F1" s="230"/>
      <c r="G1" s="230"/>
      <c r="H1" s="230"/>
      <c r="I1" s="39"/>
      <c r="J1" s="39"/>
      <c r="K1" s="39"/>
      <c r="L1" s="39"/>
      <c r="M1" s="39"/>
      <c r="N1" s="39"/>
      <c r="O1" s="39"/>
      <c r="P1" s="39"/>
    </row>
    <row r="2" spans="1:16" s="104" customFormat="1" ht="62.1" customHeight="1" x14ac:dyDescent="0.25">
      <c r="A2" s="100" t="s">
        <v>0</v>
      </c>
      <c r="B2" s="100" t="s">
        <v>1</v>
      </c>
      <c r="C2" s="106" t="s">
        <v>57</v>
      </c>
      <c r="D2" s="106" t="s">
        <v>54</v>
      </c>
      <c r="E2" s="106" t="s">
        <v>126</v>
      </c>
      <c r="F2" s="100" t="s">
        <v>187</v>
      </c>
      <c r="G2" s="100" t="s">
        <v>188</v>
      </c>
      <c r="H2" s="100" t="s">
        <v>199</v>
      </c>
      <c r="I2" s="106" t="s">
        <v>196</v>
      </c>
      <c r="J2" s="106" t="s">
        <v>216</v>
      </c>
      <c r="K2" s="132" t="s">
        <v>189</v>
      </c>
      <c r="L2" s="132" t="s">
        <v>190</v>
      </c>
      <c r="M2" s="132" t="s">
        <v>191</v>
      </c>
      <c r="N2" s="132" t="s">
        <v>192</v>
      </c>
      <c r="O2" s="132" t="s">
        <v>193</v>
      </c>
      <c r="P2" s="132" t="s">
        <v>194</v>
      </c>
    </row>
    <row r="3" spans="1:16" ht="115.5" customHeight="1" x14ac:dyDescent="0.25">
      <c r="A3" s="226" t="s">
        <v>83</v>
      </c>
      <c r="B3" s="183" t="s">
        <v>251</v>
      </c>
      <c r="C3" s="183" t="s">
        <v>4</v>
      </c>
      <c r="D3" s="165">
        <v>2</v>
      </c>
      <c r="E3" s="160">
        <v>34398.576363636399</v>
      </c>
      <c r="F3" s="227" t="s">
        <v>205</v>
      </c>
      <c r="G3" s="227" t="s">
        <v>146</v>
      </c>
      <c r="H3" s="227" t="s">
        <v>262</v>
      </c>
      <c r="I3" s="309" t="s">
        <v>412</v>
      </c>
      <c r="J3" s="305" t="s">
        <v>201</v>
      </c>
      <c r="K3" s="241" t="s">
        <v>215</v>
      </c>
      <c r="L3" s="238" t="s">
        <v>200</v>
      </c>
      <c r="M3" s="238" t="s">
        <v>208</v>
      </c>
      <c r="N3" s="35" t="s">
        <v>198</v>
      </c>
      <c r="O3" s="241" t="s">
        <v>215</v>
      </c>
      <c r="P3" s="35" t="s">
        <v>198</v>
      </c>
    </row>
    <row r="4" spans="1:16" ht="100.15" customHeight="1" x14ac:dyDescent="0.25">
      <c r="A4" s="368" t="s">
        <v>84</v>
      </c>
      <c r="B4" s="183" t="s">
        <v>252</v>
      </c>
      <c r="C4" s="183" t="s">
        <v>267</v>
      </c>
      <c r="D4" s="165">
        <v>1</v>
      </c>
      <c r="E4" s="160">
        <v>10000</v>
      </c>
      <c r="F4" s="227" t="s">
        <v>205</v>
      </c>
      <c r="G4" s="227" t="s">
        <v>146</v>
      </c>
      <c r="H4" s="227" t="s">
        <v>263</v>
      </c>
      <c r="I4" s="307" t="s">
        <v>264</v>
      </c>
      <c r="J4" s="300" t="s">
        <v>211</v>
      </c>
      <c r="K4" s="35" t="s">
        <v>198</v>
      </c>
      <c r="L4" s="238" t="s">
        <v>200</v>
      </c>
      <c r="M4" s="238" t="s">
        <v>208</v>
      </c>
      <c r="N4" s="35" t="s">
        <v>198</v>
      </c>
      <c r="O4" s="241" t="s">
        <v>215</v>
      </c>
      <c r="P4" s="35" t="s">
        <v>198</v>
      </c>
    </row>
    <row r="5" spans="1:16" ht="100.15" customHeight="1" x14ac:dyDescent="0.25">
      <c r="A5" s="368"/>
      <c r="B5" s="183" t="s">
        <v>13</v>
      </c>
      <c r="C5" s="183" t="s">
        <v>14</v>
      </c>
      <c r="D5" s="165">
        <v>6</v>
      </c>
      <c r="E5" s="160">
        <v>16646.504626793601</v>
      </c>
      <c r="F5" s="227" t="s">
        <v>203</v>
      </c>
      <c r="G5" s="227" t="s">
        <v>149</v>
      </c>
      <c r="H5" s="227" t="s">
        <v>5</v>
      </c>
      <c r="I5" s="242" t="s">
        <v>203</v>
      </c>
      <c r="J5" s="242" t="s">
        <v>203</v>
      </c>
      <c r="K5" s="35" t="s">
        <v>198</v>
      </c>
      <c r="L5" s="35" t="s">
        <v>198</v>
      </c>
      <c r="M5" s="35" t="s">
        <v>198</v>
      </c>
      <c r="N5" s="35" t="s">
        <v>198</v>
      </c>
      <c r="O5" s="35" t="s">
        <v>198</v>
      </c>
      <c r="P5" s="35" t="s">
        <v>198</v>
      </c>
    </row>
    <row r="6" spans="1:16" ht="165" customHeight="1" x14ac:dyDescent="0.25">
      <c r="A6" s="368"/>
      <c r="B6" s="369" t="s">
        <v>266</v>
      </c>
      <c r="C6" s="220" t="s">
        <v>253</v>
      </c>
      <c r="D6" s="157">
        <v>0</v>
      </c>
      <c r="E6" s="160">
        <v>0</v>
      </c>
      <c r="F6" s="227" t="s">
        <v>205</v>
      </c>
      <c r="G6" s="227" t="s">
        <v>146</v>
      </c>
      <c r="H6" s="227" t="s">
        <v>262</v>
      </c>
      <c r="I6" s="309" t="s">
        <v>412</v>
      </c>
      <c r="J6" s="305" t="s">
        <v>201</v>
      </c>
      <c r="K6" s="241" t="s">
        <v>215</v>
      </c>
      <c r="L6" s="238" t="s">
        <v>200</v>
      </c>
      <c r="M6" s="238" t="s">
        <v>208</v>
      </c>
      <c r="N6" s="35" t="s">
        <v>198</v>
      </c>
      <c r="O6" s="241" t="s">
        <v>215</v>
      </c>
      <c r="P6" s="35" t="s">
        <v>198</v>
      </c>
    </row>
    <row r="7" spans="1:16" ht="165" customHeight="1" x14ac:dyDescent="0.25">
      <c r="A7" s="368"/>
      <c r="B7" s="370"/>
      <c r="C7" s="220" t="s">
        <v>254</v>
      </c>
      <c r="D7" s="157">
        <v>0</v>
      </c>
      <c r="E7" s="160">
        <v>0</v>
      </c>
      <c r="F7" s="227" t="s">
        <v>205</v>
      </c>
      <c r="G7" s="227" t="s">
        <v>146</v>
      </c>
      <c r="H7" s="227" t="s">
        <v>262</v>
      </c>
      <c r="I7" s="309" t="s">
        <v>412</v>
      </c>
      <c r="J7" s="305" t="s">
        <v>201</v>
      </c>
      <c r="K7" s="241" t="s">
        <v>215</v>
      </c>
      <c r="L7" s="238" t="s">
        <v>200</v>
      </c>
      <c r="M7" s="238" t="s">
        <v>208</v>
      </c>
      <c r="N7" s="35" t="s">
        <v>198</v>
      </c>
      <c r="O7" s="241" t="s">
        <v>215</v>
      </c>
      <c r="P7" s="35" t="s">
        <v>198</v>
      </c>
    </row>
    <row r="8" spans="1:16" ht="165" customHeight="1" x14ac:dyDescent="0.25">
      <c r="A8" s="368"/>
      <c r="B8" s="370"/>
      <c r="C8" s="220" t="s">
        <v>268</v>
      </c>
      <c r="D8" s="157">
        <v>0</v>
      </c>
      <c r="E8" s="160">
        <v>0</v>
      </c>
      <c r="F8" s="227" t="s">
        <v>205</v>
      </c>
      <c r="G8" s="227" t="s">
        <v>146</v>
      </c>
      <c r="H8" s="227" t="s">
        <v>345</v>
      </c>
      <c r="I8" s="309" t="s">
        <v>413</v>
      </c>
      <c r="J8" s="300" t="s">
        <v>211</v>
      </c>
      <c r="K8" s="35" t="s">
        <v>198</v>
      </c>
      <c r="L8" s="238" t="s">
        <v>200</v>
      </c>
      <c r="M8" s="238" t="s">
        <v>208</v>
      </c>
      <c r="N8" s="35" t="s">
        <v>198</v>
      </c>
      <c r="O8" s="239" t="s">
        <v>214</v>
      </c>
      <c r="P8" s="238" t="s">
        <v>206</v>
      </c>
    </row>
    <row r="9" spans="1:16" ht="165" customHeight="1" x14ac:dyDescent="0.25">
      <c r="A9" s="368"/>
      <c r="B9" s="371"/>
      <c r="C9" s="220" t="s">
        <v>257</v>
      </c>
      <c r="D9" s="157">
        <v>1</v>
      </c>
      <c r="E9" s="160">
        <v>40000</v>
      </c>
      <c r="F9" s="227" t="s">
        <v>203</v>
      </c>
      <c r="G9" s="227" t="s">
        <v>149</v>
      </c>
      <c r="H9" s="227" t="s">
        <v>5</v>
      </c>
      <c r="I9" s="232" t="s">
        <v>203</v>
      </c>
      <c r="J9" s="232" t="s">
        <v>203</v>
      </c>
      <c r="K9" s="35" t="s">
        <v>198</v>
      </c>
      <c r="L9" s="35" t="s">
        <v>198</v>
      </c>
      <c r="M9" s="35" t="s">
        <v>198</v>
      </c>
      <c r="N9" s="35" t="s">
        <v>198</v>
      </c>
      <c r="O9" s="35" t="s">
        <v>198</v>
      </c>
      <c r="P9" s="35" t="s">
        <v>198</v>
      </c>
    </row>
    <row r="10" spans="1:16" ht="137.25" customHeight="1" x14ac:dyDescent="0.25">
      <c r="A10" s="368"/>
      <c r="B10" s="220" t="s">
        <v>258</v>
      </c>
      <c r="C10" s="183" t="s">
        <v>267</v>
      </c>
      <c r="D10" s="157">
        <v>0</v>
      </c>
      <c r="E10" s="160">
        <v>0</v>
      </c>
      <c r="F10" s="227" t="s">
        <v>205</v>
      </c>
      <c r="G10" s="227" t="s">
        <v>146</v>
      </c>
      <c r="H10" s="227" t="s">
        <v>345</v>
      </c>
      <c r="I10" s="309" t="s">
        <v>413</v>
      </c>
      <c r="J10" s="300" t="s">
        <v>211</v>
      </c>
      <c r="K10" s="35" t="s">
        <v>198</v>
      </c>
      <c r="L10" s="238" t="s">
        <v>200</v>
      </c>
      <c r="M10" s="238" t="s">
        <v>208</v>
      </c>
      <c r="N10" s="35" t="s">
        <v>198</v>
      </c>
      <c r="O10" s="239" t="s">
        <v>214</v>
      </c>
      <c r="P10" s="238" t="s">
        <v>206</v>
      </c>
    </row>
    <row r="11" spans="1:16" ht="114.75" customHeight="1" x14ac:dyDescent="0.25">
      <c r="A11" s="368"/>
      <c r="B11" s="183" t="s">
        <v>86</v>
      </c>
      <c r="C11" s="183" t="s">
        <v>4</v>
      </c>
      <c r="D11" s="157">
        <v>1</v>
      </c>
      <c r="E11" s="160">
        <v>43291.654922955298</v>
      </c>
      <c r="F11" s="227" t="s">
        <v>205</v>
      </c>
      <c r="G11" s="227" t="s">
        <v>146</v>
      </c>
      <c r="H11" s="227" t="s">
        <v>414</v>
      </c>
      <c r="I11" s="241" t="s">
        <v>215</v>
      </c>
      <c r="J11" s="305" t="s">
        <v>201</v>
      </c>
      <c r="K11" s="241" t="s">
        <v>215</v>
      </c>
      <c r="L11" s="238" t="s">
        <v>200</v>
      </c>
      <c r="M11" s="238" t="s">
        <v>208</v>
      </c>
      <c r="N11" s="35" t="s">
        <v>198</v>
      </c>
      <c r="O11" s="241" t="s">
        <v>215</v>
      </c>
      <c r="P11" s="238" t="s">
        <v>206</v>
      </c>
    </row>
    <row r="12" spans="1:16" ht="185.25" customHeight="1" x14ac:dyDescent="0.25">
      <c r="A12" s="368"/>
      <c r="B12" s="183" t="s">
        <v>260</v>
      </c>
      <c r="C12" s="183" t="s">
        <v>4</v>
      </c>
      <c r="D12" s="157">
        <v>0</v>
      </c>
      <c r="E12" s="290" t="s">
        <v>394</v>
      </c>
      <c r="F12" s="227" t="s">
        <v>205</v>
      </c>
      <c r="G12" s="227" t="s">
        <v>147</v>
      </c>
      <c r="H12" s="227" t="s">
        <v>316</v>
      </c>
      <c r="I12" s="241" t="s">
        <v>215</v>
      </c>
      <c r="J12" s="305" t="s">
        <v>201</v>
      </c>
      <c r="K12" s="241" t="s">
        <v>215</v>
      </c>
      <c r="L12" s="238" t="s">
        <v>200</v>
      </c>
      <c r="M12" s="238" t="s">
        <v>208</v>
      </c>
      <c r="N12" s="303" t="s">
        <v>349</v>
      </c>
      <c r="O12" s="35" t="s">
        <v>198</v>
      </c>
      <c r="P12" s="238" t="s">
        <v>206</v>
      </c>
    </row>
    <row r="13" spans="1:16" ht="189.75" customHeight="1" x14ac:dyDescent="0.25">
      <c r="A13" s="368"/>
      <c r="B13" s="183" t="s">
        <v>265</v>
      </c>
      <c r="C13" s="183" t="s">
        <v>4</v>
      </c>
      <c r="D13" s="157">
        <v>0</v>
      </c>
      <c r="E13" s="160">
        <v>0</v>
      </c>
      <c r="F13" s="227" t="s">
        <v>203</v>
      </c>
      <c r="G13" s="227" t="s">
        <v>149</v>
      </c>
      <c r="H13" s="227" t="s">
        <v>5</v>
      </c>
      <c r="I13" s="310" t="s">
        <v>224</v>
      </c>
      <c r="J13" s="310" t="s">
        <v>224</v>
      </c>
      <c r="K13" s="35" t="s">
        <v>198</v>
      </c>
      <c r="L13" s="35" t="s">
        <v>198</v>
      </c>
      <c r="M13" s="35" t="s">
        <v>198</v>
      </c>
      <c r="N13" s="35" t="s">
        <v>198</v>
      </c>
      <c r="O13" s="35" t="s">
        <v>198</v>
      </c>
      <c r="P13" s="35" t="s">
        <v>198</v>
      </c>
    </row>
    <row r="14" spans="1:16" ht="123.75" customHeight="1" x14ac:dyDescent="0.25">
      <c r="A14" s="228" t="s">
        <v>87</v>
      </c>
      <c r="B14" s="183" t="s">
        <v>12</v>
      </c>
      <c r="C14" s="183" t="s">
        <v>5</v>
      </c>
      <c r="D14" s="157">
        <v>2</v>
      </c>
      <c r="E14" s="160">
        <v>17997.099999999999</v>
      </c>
      <c r="F14" s="227" t="s">
        <v>203</v>
      </c>
      <c r="G14" s="229" t="s">
        <v>221</v>
      </c>
      <c r="H14" s="229" t="s">
        <v>221</v>
      </c>
      <c r="I14" s="246" t="s">
        <v>204</v>
      </c>
      <c r="J14" s="246" t="s">
        <v>204</v>
      </c>
      <c r="K14" s="35" t="s">
        <v>198</v>
      </c>
      <c r="L14" s="35" t="s">
        <v>198</v>
      </c>
      <c r="M14" s="35" t="s">
        <v>198</v>
      </c>
      <c r="N14" s="35" t="s">
        <v>198</v>
      </c>
      <c r="O14" s="35" t="s">
        <v>198</v>
      </c>
      <c r="P14" s="35" t="s">
        <v>198</v>
      </c>
    </row>
    <row r="15" spans="1:16" ht="15.75" x14ac:dyDescent="0.25">
      <c r="A15" s="117" t="s">
        <v>184</v>
      </c>
      <c r="B15" s="110"/>
      <c r="C15" s="110"/>
      <c r="D15" s="163">
        <f>SUM(D3:D14)</f>
        <v>13</v>
      </c>
      <c r="E15" s="256">
        <f>SUM(E3:E14)</f>
        <v>162333.83591338529</v>
      </c>
      <c r="F15" s="231"/>
      <c r="G15" s="231"/>
      <c r="H15" s="231"/>
      <c r="I15" s="136"/>
      <c r="J15" s="136"/>
      <c r="K15" s="136"/>
      <c r="L15" s="136"/>
      <c r="M15" s="136"/>
      <c r="N15" s="136"/>
      <c r="O15" s="136"/>
      <c r="P15" s="136"/>
    </row>
    <row r="16" spans="1:16" x14ac:dyDescent="0.25">
      <c r="A16" s="3"/>
    </row>
  </sheetData>
  <mergeCells count="2">
    <mergeCell ref="A4:A13"/>
    <mergeCell ref="B6:B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0687-4F0A-4306-A450-1D7B0062BC8B}">
  <sheetPr>
    <pageSetUpPr autoPageBreaks="0"/>
  </sheetPr>
  <dimension ref="A1:Q30"/>
  <sheetViews>
    <sheetView zoomScale="80" zoomScaleNormal="80" workbookViewId="0">
      <pane ySplit="2" topLeftCell="A3" activePane="bottomLeft" state="frozen"/>
      <selection activeCell="K4" sqref="K4"/>
      <selection pane="bottomLeft"/>
    </sheetView>
  </sheetViews>
  <sheetFormatPr defaultColWidth="8.85546875" defaultRowHeight="15" x14ac:dyDescent="0.25"/>
  <cols>
    <col min="1" max="1" width="21.28515625" style="5" customWidth="1"/>
    <col min="2" max="2" width="21.85546875" style="33" customWidth="1"/>
    <col min="3" max="3" width="28.140625" style="33" customWidth="1"/>
    <col min="4" max="4" width="13.140625" style="40" customWidth="1"/>
    <col min="5" max="16" width="20.5703125" style="45" customWidth="1"/>
    <col min="17" max="17" width="59" style="4" customWidth="1"/>
    <col min="18" max="16384" width="8.85546875" style="4"/>
  </cols>
  <sheetData>
    <row r="1" spans="1:17" ht="27.95" customHeight="1" x14ac:dyDescent="0.4">
      <c r="A1" s="108" t="s">
        <v>128</v>
      </c>
      <c r="B1" s="8"/>
      <c r="C1" s="28"/>
      <c r="D1" s="34"/>
      <c r="E1" s="44"/>
      <c r="F1" s="44"/>
      <c r="G1" s="44"/>
      <c r="H1" s="44"/>
      <c r="I1" s="44"/>
      <c r="J1" s="44"/>
      <c r="K1" s="44"/>
      <c r="L1" s="44"/>
      <c r="M1" s="44"/>
      <c r="N1" s="44"/>
      <c r="O1" s="44"/>
      <c r="P1" s="44"/>
    </row>
    <row r="2" spans="1:17" s="104"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7" ht="126" customHeight="1" x14ac:dyDescent="0.25">
      <c r="A3" s="80" t="s">
        <v>115</v>
      </c>
      <c r="B3" s="16" t="s">
        <v>3</v>
      </c>
      <c r="C3" s="16" t="s">
        <v>4</v>
      </c>
      <c r="D3" s="165">
        <v>19</v>
      </c>
      <c r="E3" s="160">
        <v>1289055.16859904</v>
      </c>
      <c r="F3" s="16" t="s">
        <v>205</v>
      </c>
      <c r="G3" s="16" t="s">
        <v>145</v>
      </c>
      <c r="H3" s="16" t="s">
        <v>380</v>
      </c>
      <c r="I3" s="312" t="s">
        <v>415</v>
      </c>
      <c r="J3" s="300" t="s">
        <v>211</v>
      </c>
      <c r="K3" s="313" t="s">
        <v>223</v>
      </c>
      <c r="L3" s="295" t="s">
        <v>200</v>
      </c>
      <c r="M3" s="35" t="s">
        <v>198</v>
      </c>
      <c r="N3" s="35" t="s">
        <v>198</v>
      </c>
      <c r="O3" s="239" t="s">
        <v>214</v>
      </c>
      <c r="P3" s="238" t="s">
        <v>206</v>
      </c>
    </row>
    <row r="4" spans="1:17" ht="100.15" customHeight="1" x14ac:dyDescent="0.25">
      <c r="A4" s="372" t="s">
        <v>76</v>
      </c>
      <c r="B4" s="16" t="s">
        <v>6</v>
      </c>
      <c r="C4" s="16" t="s">
        <v>4</v>
      </c>
      <c r="D4" s="165">
        <v>0</v>
      </c>
      <c r="E4" s="160">
        <v>0</v>
      </c>
      <c r="F4" s="16" t="s">
        <v>205</v>
      </c>
      <c r="G4" s="16" t="s">
        <v>149</v>
      </c>
      <c r="H4" s="16" t="s">
        <v>381</v>
      </c>
      <c r="I4" s="239" t="s">
        <v>2</v>
      </c>
      <c r="J4" s="300" t="s">
        <v>211</v>
      </c>
      <c r="K4" s="35" t="s">
        <v>198</v>
      </c>
      <c r="L4" s="295" t="s">
        <v>200</v>
      </c>
      <c r="M4" s="35" t="s">
        <v>198</v>
      </c>
      <c r="N4" s="311" t="s">
        <v>416</v>
      </c>
      <c r="O4" s="313" t="s">
        <v>207</v>
      </c>
      <c r="P4" s="238" t="s">
        <v>206</v>
      </c>
    </row>
    <row r="5" spans="1:17" ht="100.15" customHeight="1" x14ac:dyDescent="0.25">
      <c r="A5" s="372"/>
      <c r="B5" s="16" t="s">
        <v>7</v>
      </c>
      <c r="C5" s="16" t="s">
        <v>4</v>
      </c>
      <c r="D5" s="165">
        <v>0</v>
      </c>
      <c r="E5" s="160">
        <v>0</v>
      </c>
      <c r="F5" s="16" t="s">
        <v>203</v>
      </c>
      <c r="G5" s="16" t="s">
        <v>149</v>
      </c>
      <c r="H5" s="16" t="s">
        <v>5</v>
      </c>
      <c r="I5" s="242" t="s">
        <v>203</v>
      </c>
      <c r="J5" s="242" t="s">
        <v>203</v>
      </c>
      <c r="K5" s="35" t="s">
        <v>198</v>
      </c>
      <c r="L5" s="35" t="s">
        <v>198</v>
      </c>
      <c r="M5" s="35" t="s">
        <v>198</v>
      </c>
      <c r="N5" s="35" t="s">
        <v>198</v>
      </c>
      <c r="O5" s="35" t="s">
        <v>198</v>
      </c>
      <c r="P5" s="35" t="s">
        <v>198</v>
      </c>
    </row>
    <row r="6" spans="1:17" ht="100.15" customHeight="1" x14ac:dyDescent="0.25">
      <c r="A6" s="345" t="s">
        <v>77</v>
      </c>
      <c r="B6" s="348" t="s">
        <v>78</v>
      </c>
      <c r="C6" s="16" t="s">
        <v>103</v>
      </c>
      <c r="D6" s="165">
        <v>3</v>
      </c>
      <c r="E6" s="160">
        <v>317582.28999999998</v>
      </c>
      <c r="F6" s="16" t="s">
        <v>205</v>
      </c>
      <c r="G6" s="16" t="s">
        <v>149</v>
      </c>
      <c r="H6" s="16" t="s">
        <v>382</v>
      </c>
      <c r="I6" s="314" t="s">
        <v>209</v>
      </c>
      <c r="J6" s="300" t="s">
        <v>211</v>
      </c>
      <c r="K6" s="35" t="s">
        <v>198</v>
      </c>
      <c r="L6" s="295" t="s">
        <v>200</v>
      </c>
      <c r="M6" s="295" t="s">
        <v>208</v>
      </c>
      <c r="N6" s="35" t="s">
        <v>198</v>
      </c>
      <c r="O6" s="35" t="s">
        <v>198</v>
      </c>
      <c r="P6" s="238" t="s">
        <v>206</v>
      </c>
    </row>
    <row r="7" spans="1:17" ht="100.15" customHeight="1" x14ac:dyDescent="0.25">
      <c r="A7" s="345"/>
      <c r="B7" s="348"/>
      <c r="C7" s="16" t="s">
        <v>106</v>
      </c>
      <c r="D7" s="165">
        <v>2</v>
      </c>
      <c r="E7" s="160">
        <v>55773.73</v>
      </c>
      <c r="F7" s="16" t="s">
        <v>205</v>
      </c>
      <c r="G7" s="16" t="s">
        <v>144</v>
      </c>
      <c r="H7" s="16" t="s">
        <v>382</v>
      </c>
      <c r="I7" s="306" t="s">
        <v>172</v>
      </c>
      <c r="J7" s="296" t="s">
        <v>8</v>
      </c>
      <c r="K7" s="35" t="s">
        <v>198</v>
      </c>
      <c r="L7" s="35" t="s">
        <v>198</v>
      </c>
      <c r="M7" s="295" t="s">
        <v>208</v>
      </c>
      <c r="N7" s="35" t="s">
        <v>198</v>
      </c>
      <c r="O7" s="35" t="s">
        <v>198</v>
      </c>
      <c r="P7" s="238" t="s">
        <v>206</v>
      </c>
    </row>
    <row r="8" spans="1:17" ht="100.15" customHeight="1" x14ac:dyDescent="0.25">
      <c r="A8" s="345"/>
      <c r="B8" s="348"/>
      <c r="C8" s="16" t="s">
        <v>105</v>
      </c>
      <c r="D8" s="165">
        <v>4</v>
      </c>
      <c r="E8" s="160">
        <v>549622.10904818599</v>
      </c>
      <c r="F8" s="16" t="s">
        <v>205</v>
      </c>
      <c r="G8" s="16" t="s">
        <v>145</v>
      </c>
      <c r="H8" s="16" t="s">
        <v>383</v>
      </c>
      <c r="I8" s="313" t="s">
        <v>110</v>
      </c>
      <c r="J8" s="296" t="s">
        <v>8</v>
      </c>
      <c r="K8" s="35" t="s">
        <v>198</v>
      </c>
      <c r="L8" s="295" t="s">
        <v>200</v>
      </c>
      <c r="M8" s="35" t="s">
        <v>198</v>
      </c>
      <c r="N8" s="35" t="s">
        <v>198</v>
      </c>
      <c r="O8" s="35" t="s">
        <v>198</v>
      </c>
      <c r="P8" s="238" t="s">
        <v>206</v>
      </c>
    </row>
    <row r="9" spans="1:17" ht="100.15" customHeight="1" x14ac:dyDescent="0.25">
      <c r="A9" s="345"/>
      <c r="B9" s="348"/>
      <c r="C9" s="16" t="s">
        <v>423</v>
      </c>
      <c r="D9" s="165">
        <v>0</v>
      </c>
      <c r="E9" s="160">
        <v>0</v>
      </c>
      <c r="F9" s="16" t="s">
        <v>205</v>
      </c>
      <c r="G9" s="16" t="s">
        <v>146</v>
      </c>
      <c r="H9" s="16" t="s">
        <v>5</v>
      </c>
      <c r="I9" s="242" t="s">
        <v>203</v>
      </c>
      <c r="J9" s="242" t="s">
        <v>203</v>
      </c>
      <c r="K9" s="35" t="s">
        <v>198</v>
      </c>
      <c r="L9" s="35" t="s">
        <v>198</v>
      </c>
      <c r="M9" s="35" t="s">
        <v>198</v>
      </c>
      <c r="N9" s="35" t="s">
        <v>198</v>
      </c>
      <c r="O9" s="35" t="s">
        <v>198</v>
      </c>
      <c r="P9" s="35" t="s">
        <v>198</v>
      </c>
    </row>
    <row r="10" spans="1:17" ht="147.75" customHeight="1" x14ac:dyDescent="0.25">
      <c r="A10" s="345"/>
      <c r="B10" s="348" t="s">
        <v>79</v>
      </c>
      <c r="C10" s="16" t="s">
        <v>103</v>
      </c>
      <c r="D10" s="165">
        <v>1</v>
      </c>
      <c r="E10" s="160">
        <v>78030</v>
      </c>
      <c r="F10" s="16" t="s">
        <v>205</v>
      </c>
      <c r="G10" s="16" t="s">
        <v>149</v>
      </c>
      <c r="H10" s="16" t="s">
        <v>384</v>
      </c>
      <c r="I10" s="301" t="s">
        <v>217</v>
      </c>
      <c r="J10" s="300" t="s">
        <v>211</v>
      </c>
      <c r="K10" s="35" t="s">
        <v>198</v>
      </c>
      <c r="L10" s="295" t="s">
        <v>200</v>
      </c>
      <c r="M10" s="241" t="s">
        <v>215</v>
      </c>
      <c r="N10" s="35" t="s">
        <v>198</v>
      </c>
      <c r="O10" s="313" t="s">
        <v>218</v>
      </c>
      <c r="P10" s="238" t="s">
        <v>206</v>
      </c>
    </row>
    <row r="11" spans="1:17" ht="100.15" customHeight="1" x14ac:dyDescent="0.25">
      <c r="A11" s="345"/>
      <c r="B11" s="348"/>
      <c r="C11" s="16" t="s">
        <v>106</v>
      </c>
      <c r="D11" s="165">
        <v>0</v>
      </c>
      <c r="E11" s="160">
        <v>0</v>
      </c>
      <c r="F11" s="16" t="s">
        <v>205</v>
      </c>
      <c r="G11" s="16" t="s">
        <v>144</v>
      </c>
      <c r="H11" s="16" t="s">
        <v>384</v>
      </c>
      <c r="I11" s="306" t="s">
        <v>172</v>
      </c>
      <c r="J11" s="296" t="s">
        <v>8</v>
      </c>
      <c r="K11" s="313" t="s">
        <v>223</v>
      </c>
      <c r="L11" s="35" t="s">
        <v>198</v>
      </c>
      <c r="M11" s="241" t="s">
        <v>215</v>
      </c>
      <c r="N11" s="35" t="s">
        <v>198</v>
      </c>
      <c r="O11" s="313" t="s">
        <v>218</v>
      </c>
      <c r="P11" s="238" t="s">
        <v>206</v>
      </c>
    </row>
    <row r="12" spans="1:17" ht="100.15" customHeight="1" x14ac:dyDescent="0.25">
      <c r="A12" s="345"/>
      <c r="B12" s="348"/>
      <c r="C12" s="16" t="s">
        <v>107</v>
      </c>
      <c r="D12" s="165">
        <v>9</v>
      </c>
      <c r="E12" s="160">
        <v>343226.54693258397</v>
      </c>
      <c r="F12" s="16" t="s">
        <v>203</v>
      </c>
      <c r="G12" s="16" t="s">
        <v>147</v>
      </c>
      <c r="H12" s="16" t="s">
        <v>5</v>
      </c>
      <c r="I12" s="242" t="s">
        <v>203</v>
      </c>
      <c r="J12" s="242" t="s">
        <v>203</v>
      </c>
      <c r="K12" s="35" t="s">
        <v>198</v>
      </c>
      <c r="L12" s="35" t="s">
        <v>198</v>
      </c>
      <c r="M12" s="35" t="s">
        <v>198</v>
      </c>
      <c r="N12" s="35" t="s">
        <v>198</v>
      </c>
      <c r="O12" s="35" t="s">
        <v>198</v>
      </c>
      <c r="P12" s="35" t="s">
        <v>198</v>
      </c>
    </row>
    <row r="13" spans="1:17" ht="100.15" customHeight="1" x14ac:dyDescent="0.25">
      <c r="A13" s="345"/>
      <c r="B13" s="348"/>
      <c r="C13" s="16" t="s">
        <v>423</v>
      </c>
      <c r="D13" s="165">
        <v>0</v>
      </c>
      <c r="E13" s="160">
        <v>0</v>
      </c>
      <c r="F13" s="16" t="s">
        <v>205</v>
      </c>
      <c r="G13" s="16" t="s">
        <v>146</v>
      </c>
      <c r="H13" s="16" t="s">
        <v>5</v>
      </c>
      <c r="I13" s="242" t="s">
        <v>203</v>
      </c>
      <c r="J13" s="242" t="s">
        <v>203</v>
      </c>
      <c r="K13" s="35" t="s">
        <v>198</v>
      </c>
      <c r="L13" s="35" t="s">
        <v>198</v>
      </c>
      <c r="M13" s="35" t="s">
        <v>198</v>
      </c>
      <c r="N13" s="35" t="s">
        <v>198</v>
      </c>
      <c r="O13" s="35" t="s">
        <v>198</v>
      </c>
      <c r="P13" s="35" t="s">
        <v>198</v>
      </c>
    </row>
    <row r="14" spans="1:17" ht="100.15" customHeight="1" x14ac:dyDescent="0.25">
      <c r="A14" s="345"/>
      <c r="B14" s="16" t="s">
        <v>80</v>
      </c>
      <c r="C14" s="16" t="s">
        <v>9</v>
      </c>
      <c r="D14" s="157">
        <v>0</v>
      </c>
      <c r="E14" s="160">
        <v>0</v>
      </c>
      <c r="F14" s="16" t="s">
        <v>205</v>
      </c>
      <c r="G14" s="16" t="s">
        <v>146</v>
      </c>
      <c r="H14" s="16" t="s">
        <v>385</v>
      </c>
      <c r="I14" s="241" t="s">
        <v>215</v>
      </c>
      <c r="J14" s="296" t="s">
        <v>8</v>
      </c>
      <c r="K14" s="35" t="s">
        <v>198</v>
      </c>
      <c r="L14" s="238" t="s">
        <v>200</v>
      </c>
      <c r="M14" s="238" t="s">
        <v>208</v>
      </c>
      <c r="N14" s="35" t="s">
        <v>198</v>
      </c>
      <c r="O14" s="313" t="s">
        <v>220</v>
      </c>
      <c r="P14" s="238" t="s">
        <v>206</v>
      </c>
      <c r="Q14" s="33"/>
    </row>
    <row r="15" spans="1:17" ht="100.15" customHeight="1" x14ac:dyDescent="0.25">
      <c r="A15" s="345"/>
      <c r="B15" s="16" t="s">
        <v>85</v>
      </c>
      <c r="C15" s="16" t="s">
        <v>4</v>
      </c>
      <c r="D15" s="165">
        <v>2</v>
      </c>
      <c r="E15" s="160">
        <v>574466.19551810797</v>
      </c>
      <c r="F15" s="16" t="s">
        <v>205</v>
      </c>
      <c r="G15" s="16" t="s">
        <v>149</v>
      </c>
      <c r="H15" s="16" t="s">
        <v>386</v>
      </c>
      <c r="I15" s="311" t="s">
        <v>417</v>
      </c>
      <c r="J15" s="296" t="s">
        <v>8</v>
      </c>
      <c r="K15" s="35" t="s">
        <v>198</v>
      </c>
      <c r="L15" s="238" t="s">
        <v>200</v>
      </c>
      <c r="M15" s="238" t="s">
        <v>208</v>
      </c>
      <c r="N15" s="35" t="s">
        <v>198</v>
      </c>
      <c r="O15" s="313" t="s">
        <v>220</v>
      </c>
      <c r="P15" s="238" t="s">
        <v>206</v>
      </c>
    </row>
    <row r="16" spans="1:17" ht="100.15" customHeight="1" x14ac:dyDescent="0.25">
      <c r="A16" s="345"/>
      <c r="B16" s="348" t="s">
        <v>122</v>
      </c>
      <c r="C16" s="16" t="s">
        <v>111</v>
      </c>
      <c r="D16" s="165">
        <v>0</v>
      </c>
      <c r="E16" s="160">
        <v>0</v>
      </c>
      <c r="F16" s="16" t="s">
        <v>205</v>
      </c>
      <c r="G16" s="16" t="s">
        <v>149</v>
      </c>
      <c r="H16" s="16" t="s">
        <v>387</v>
      </c>
      <c r="I16" s="313" t="s">
        <v>219</v>
      </c>
      <c r="J16" s="296" t="s">
        <v>8</v>
      </c>
      <c r="K16" s="35" t="s">
        <v>198</v>
      </c>
      <c r="L16" s="238" t="s">
        <v>200</v>
      </c>
      <c r="M16" s="238" t="s">
        <v>208</v>
      </c>
      <c r="N16" s="35" t="s">
        <v>198</v>
      </c>
      <c r="O16" s="35" t="s">
        <v>198</v>
      </c>
      <c r="P16" s="238" t="s">
        <v>206</v>
      </c>
    </row>
    <row r="17" spans="1:16" ht="100.15" customHeight="1" x14ac:dyDescent="0.25">
      <c r="A17" s="345"/>
      <c r="B17" s="348"/>
      <c r="C17" s="16" t="s">
        <v>114</v>
      </c>
      <c r="D17" s="165">
        <v>5</v>
      </c>
      <c r="E17" s="160">
        <v>1019404.9502584799</v>
      </c>
      <c r="F17" s="16" t="s">
        <v>205</v>
      </c>
      <c r="G17" s="16" t="s">
        <v>144</v>
      </c>
      <c r="H17" s="16" t="s">
        <v>387</v>
      </c>
      <c r="I17" s="306" t="s">
        <v>172</v>
      </c>
      <c r="J17" s="296" t="s">
        <v>8</v>
      </c>
      <c r="K17" s="35" t="s">
        <v>198</v>
      </c>
      <c r="L17" s="35" t="s">
        <v>198</v>
      </c>
      <c r="M17" s="238" t="s">
        <v>208</v>
      </c>
      <c r="N17" s="35" t="s">
        <v>198</v>
      </c>
      <c r="O17" s="35" t="s">
        <v>198</v>
      </c>
      <c r="P17" s="238" t="s">
        <v>206</v>
      </c>
    </row>
    <row r="18" spans="1:16" ht="100.15" customHeight="1" x14ac:dyDescent="0.25">
      <c r="A18" s="345"/>
      <c r="B18" s="348"/>
      <c r="C18" s="16" t="s">
        <v>105</v>
      </c>
      <c r="D18" s="165">
        <v>7</v>
      </c>
      <c r="E18" s="160">
        <v>376875.32229992596</v>
      </c>
      <c r="F18" s="16" t="s">
        <v>203</v>
      </c>
      <c r="G18" s="16" t="s">
        <v>147</v>
      </c>
      <c r="H18" s="16" t="s">
        <v>5</v>
      </c>
      <c r="I18" s="242" t="s">
        <v>203</v>
      </c>
      <c r="J18" s="242" t="s">
        <v>203</v>
      </c>
      <c r="K18" s="35" t="s">
        <v>198</v>
      </c>
      <c r="L18" s="35" t="s">
        <v>198</v>
      </c>
      <c r="M18" s="35" t="s">
        <v>198</v>
      </c>
      <c r="N18" s="35" t="s">
        <v>198</v>
      </c>
      <c r="O18" s="35" t="s">
        <v>198</v>
      </c>
      <c r="P18" s="35" t="s">
        <v>198</v>
      </c>
    </row>
    <row r="19" spans="1:16" ht="100.15" customHeight="1" x14ac:dyDescent="0.25">
      <c r="A19" s="345"/>
      <c r="B19" s="348"/>
      <c r="C19" s="16" t="s">
        <v>423</v>
      </c>
      <c r="D19" s="165">
        <v>0</v>
      </c>
      <c r="E19" s="160">
        <v>0</v>
      </c>
      <c r="F19" s="16" t="s">
        <v>205</v>
      </c>
      <c r="G19" s="16" t="s">
        <v>146</v>
      </c>
      <c r="H19" s="16" t="s">
        <v>5</v>
      </c>
      <c r="I19" s="242" t="s">
        <v>203</v>
      </c>
      <c r="J19" s="242" t="s">
        <v>203</v>
      </c>
      <c r="K19" s="35" t="s">
        <v>198</v>
      </c>
      <c r="L19" s="35" t="s">
        <v>198</v>
      </c>
      <c r="M19" s="35" t="s">
        <v>198</v>
      </c>
      <c r="N19" s="35" t="s">
        <v>198</v>
      </c>
      <c r="O19" s="35" t="s">
        <v>198</v>
      </c>
      <c r="P19" s="35" t="s">
        <v>198</v>
      </c>
    </row>
    <row r="20" spans="1:16" ht="100.15" customHeight="1" x14ac:dyDescent="0.25">
      <c r="A20" s="345"/>
      <c r="B20" s="348" t="s">
        <v>121</v>
      </c>
      <c r="C20" s="16" t="s">
        <v>111</v>
      </c>
      <c r="D20" s="157">
        <v>0</v>
      </c>
      <c r="E20" s="160">
        <v>0</v>
      </c>
      <c r="F20" s="16" t="s">
        <v>205</v>
      </c>
      <c r="G20" s="16" t="s">
        <v>149</v>
      </c>
      <c r="H20" s="16" t="s">
        <v>388</v>
      </c>
      <c r="I20" s="306" t="s">
        <v>172</v>
      </c>
      <c r="J20" s="296" t="s">
        <v>8</v>
      </c>
      <c r="K20" s="35" t="s">
        <v>198</v>
      </c>
      <c r="L20" s="238" t="s">
        <v>200</v>
      </c>
      <c r="M20" s="238" t="s">
        <v>208</v>
      </c>
      <c r="N20" s="35" t="s">
        <v>198</v>
      </c>
      <c r="O20" s="313" t="s">
        <v>218</v>
      </c>
      <c r="P20" s="238" t="s">
        <v>206</v>
      </c>
    </row>
    <row r="21" spans="1:16" ht="100.15" customHeight="1" x14ac:dyDescent="0.25">
      <c r="A21" s="345"/>
      <c r="B21" s="348"/>
      <c r="C21" s="16" t="s">
        <v>114</v>
      </c>
      <c r="D21" s="157">
        <v>3</v>
      </c>
      <c r="E21" s="160">
        <v>42742.98</v>
      </c>
      <c r="F21" s="16" t="s">
        <v>205</v>
      </c>
      <c r="G21" s="16" t="s">
        <v>144</v>
      </c>
      <c r="H21" s="16" t="s">
        <v>388</v>
      </c>
      <c r="I21" s="306" t="s">
        <v>172</v>
      </c>
      <c r="J21" s="296" t="s">
        <v>8</v>
      </c>
      <c r="K21" s="313" t="s">
        <v>223</v>
      </c>
      <c r="L21" s="35" t="s">
        <v>198</v>
      </c>
      <c r="M21" s="238" t="s">
        <v>208</v>
      </c>
      <c r="N21" s="35" t="s">
        <v>198</v>
      </c>
      <c r="O21" s="313" t="s">
        <v>218</v>
      </c>
      <c r="P21" s="238" t="s">
        <v>206</v>
      </c>
    </row>
    <row r="22" spans="1:16" ht="100.15" customHeight="1" x14ac:dyDescent="0.25">
      <c r="A22" s="345"/>
      <c r="B22" s="348"/>
      <c r="C22" s="16" t="s">
        <v>105</v>
      </c>
      <c r="D22" s="157">
        <v>14</v>
      </c>
      <c r="E22" s="160">
        <v>1195833.99465753</v>
      </c>
      <c r="F22" s="16" t="s">
        <v>203</v>
      </c>
      <c r="G22" s="16" t="s">
        <v>147</v>
      </c>
      <c r="H22" s="16" t="s">
        <v>5</v>
      </c>
      <c r="I22" s="242" t="s">
        <v>203</v>
      </c>
      <c r="J22" s="242" t="s">
        <v>203</v>
      </c>
      <c r="K22" s="35" t="s">
        <v>198</v>
      </c>
      <c r="L22" s="35" t="s">
        <v>198</v>
      </c>
      <c r="M22" s="35" t="s">
        <v>198</v>
      </c>
      <c r="N22" s="35" t="s">
        <v>198</v>
      </c>
      <c r="O22" s="35" t="s">
        <v>198</v>
      </c>
      <c r="P22" s="35" t="s">
        <v>198</v>
      </c>
    </row>
    <row r="23" spans="1:16" ht="100.15" customHeight="1" x14ac:dyDescent="0.25">
      <c r="A23" s="345"/>
      <c r="B23" s="348"/>
      <c r="C23" s="16" t="s">
        <v>423</v>
      </c>
      <c r="D23" s="165">
        <v>0</v>
      </c>
      <c r="E23" s="160">
        <v>0</v>
      </c>
      <c r="F23" s="16" t="s">
        <v>205</v>
      </c>
      <c r="G23" s="16" t="s">
        <v>146</v>
      </c>
      <c r="H23" s="16" t="s">
        <v>5</v>
      </c>
      <c r="I23" s="242" t="s">
        <v>203</v>
      </c>
      <c r="J23" s="242" t="s">
        <v>203</v>
      </c>
      <c r="K23" s="35" t="s">
        <v>198</v>
      </c>
      <c r="L23" s="35" t="s">
        <v>198</v>
      </c>
      <c r="M23" s="35" t="s">
        <v>198</v>
      </c>
      <c r="N23" s="35" t="s">
        <v>198</v>
      </c>
      <c r="O23" s="35" t="s">
        <v>198</v>
      </c>
      <c r="P23" s="35" t="s">
        <v>198</v>
      </c>
    </row>
    <row r="24" spans="1:16" ht="100.15" customHeight="1" x14ac:dyDescent="0.25">
      <c r="A24" s="372" t="s">
        <v>81</v>
      </c>
      <c r="B24" s="16" t="s">
        <v>104</v>
      </c>
      <c r="C24" s="16" t="s">
        <v>10</v>
      </c>
      <c r="D24" s="157">
        <v>0</v>
      </c>
      <c r="E24" s="160">
        <v>0</v>
      </c>
      <c r="F24" s="16" t="s">
        <v>203</v>
      </c>
      <c r="G24" s="16" t="s">
        <v>149</v>
      </c>
      <c r="H24" s="16" t="s">
        <v>5</v>
      </c>
      <c r="I24" s="242" t="s">
        <v>203</v>
      </c>
      <c r="J24" s="242" t="s">
        <v>203</v>
      </c>
      <c r="K24" s="35" t="s">
        <v>198</v>
      </c>
      <c r="L24" s="35" t="s">
        <v>198</v>
      </c>
      <c r="M24" s="35" t="s">
        <v>198</v>
      </c>
      <c r="N24" s="35" t="s">
        <v>198</v>
      </c>
      <c r="O24" s="35" t="s">
        <v>198</v>
      </c>
      <c r="P24" s="35" t="s">
        <v>198</v>
      </c>
    </row>
    <row r="25" spans="1:16" ht="100.15" customHeight="1" x14ac:dyDescent="0.25">
      <c r="A25" s="372"/>
      <c r="B25" s="16" t="s">
        <v>11</v>
      </c>
      <c r="C25" s="16" t="s">
        <v>4</v>
      </c>
      <c r="D25" s="157">
        <v>3</v>
      </c>
      <c r="E25" s="160">
        <v>303983.36033333302</v>
      </c>
      <c r="F25" s="16" t="s">
        <v>203</v>
      </c>
      <c r="G25" s="16" t="s">
        <v>149</v>
      </c>
      <c r="H25" s="16" t="s">
        <v>5</v>
      </c>
      <c r="I25" s="242" t="s">
        <v>203</v>
      </c>
      <c r="J25" s="242" t="s">
        <v>203</v>
      </c>
      <c r="K25" s="35" t="s">
        <v>198</v>
      </c>
      <c r="L25" s="35" t="s">
        <v>198</v>
      </c>
      <c r="M25" s="35" t="s">
        <v>198</v>
      </c>
      <c r="N25" s="35" t="s">
        <v>198</v>
      </c>
      <c r="O25" s="35" t="s">
        <v>198</v>
      </c>
      <c r="P25" s="35" t="s">
        <v>198</v>
      </c>
    </row>
    <row r="26" spans="1:16" ht="100.15" customHeight="1" x14ac:dyDescent="0.25">
      <c r="A26" s="80" t="s">
        <v>82</v>
      </c>
      <c r="B26" s="16" t="s">
        <v>12</v>
      </c>
      <c r="C26" s="16" t="s">
        <v>5</v>
      </c>
      <c r="D26" s="157">
        <v>5</v>
      </c>
      <c r="E26" s="160">
        <v>258335.81099999999</v>
      </c>
      <c r="F26" s="16" t="s">
        <v>203</v>
      </c>
      <c r="G26" s="142" t="s">
        <v>221</v>
      </c>
      <c r="H26" s="142" t="s">
        <v>221</v>
      </c>
      <c r="I26" s="246" t="s">
        <v>204</v>
      </c>
      <c r="J26" s="246" t="s">
        <v>204</v>
      </c>
      <c r="K26" s="35" t="s">
        <v>198</v>
      </c>
      <c r="L26" s="35" t="s">
        <v>198</v>
      </c>
      <c r="M26" s="35" t="s">
        <v>198</v>
      </c>
      <c r="N26" s="35" t="s">
        <v>198</v>
      </c>
      <c r="O26" s="35" t="s">
        <v>198</v>
      </c>
      <c r="P26" s="35" t="s">
        <v>198</v>
      </c>
    </row>
    <row r="27" spans="1:16" ht="15.75" x14ac:dyDescent="0.25">
      <c r="A27" s="117" t="s">
        <v>184</v>
      </c>
      <c r="B27" s="110"/>
      <c r="C27" s="110"/>
      <c r="D27" s="161">
        <f>SUM(D3:D26)</f>
        <v>77</v>
      </c>
      <c r="E27" s="162">
        <f>SUM(E3:E26)</f>
        <v>6404932.4586471869</v>
      </c>
      <c r="F27" s="136"/>
      <c r="G27" s="136"/>
      <c r="H27" s="136"/>
      <c r="I27" s="136"/>
      <c r="J27" s="136"/>
      <c r="K27" s="136"/>
      <c r="L27" s="136"/>
      <c r="M27" s="136"/>
      <c r="N27" s="136"/>
      <c r="O27" s="136"/>
      <c r="P27" s="136"/>
    </row>
    <row r="28" spans="1:16" x14ac:dyDescent="0.25">
      <c r="C28" s="3"/>
    </row>
    <row r="30" spans="1:16" x14ac:dyDescent="0.25">
      <c r="E30" s="40"/>
    </row>
  </sheetData>
  <mergeCells count="7">
    <mergeCell ref="A4:A5"/>
    <mergeCell ref="A24:A25"/>
    <mergeCell ref="B10:B13"/>
    <mergeCell ref="B20:B23"/>
    <mergeCell ref="B16:B19"/>
    <mergeCell ref="A6:A23"/>
    <mergeCell ref="B6:B9"/>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842-C1A7-4018-A637-5D6B9F3714E5}">
  <sheetPr>
    <pageSetUpPr autoPageBreaks="0"/>
  </sheetPr>
  <dimension ref="A1:P14"/>
  <sheetViews>
    <sheetView zoomScale="80" zoomScaleNormal="80" workbookViewId="0">
      <pane xSplit="15" ySplit="2" topLeftCell="P3" activePane="bottomRight" state="frozen"/>
      <selection activeCell="K4" sqref="K4"/>
      <selection pane="topRight" activeCell="K4" sqref="K4"/>
      <selection pane="bottomLeft" activeCell="K4" sqref="K4"/>
      <selection pane="bottomRight" activeCell="K4" sqref="K4"/>
    </sheetView>
  </sheetViews>
  <sheetFormatPr defaultColWidth="8.85546875" defaultRowHeight="15" x14ac:dyDescent="0.25"/>
  <cols>
    <col min="1" max="1" width="21.28515625" style="5" customWidth="1"/>
    <col min="2" max="2" width="21.85546875" style="3" customWidth="1"/>
    <col min="3" max="3" width="28.140625" style="37" customWidth="1"/>
    <col min="4" max="4" width="13.140625" style="46" customWidth="1"/>
    <col min="5" max="16" width="20.5703125" style="46" customWidth="1"/>
    <col min="17" max="16384" width="8.85546875" style="37"/>
  </cols>
  <sheetData>
    <row r="1" spans="1:16" ht="27.95" customHeight="1" x14ac:dyDescent="0.4">
      <c r="A1" s="108" t="s">
        <v>129</v>
      </c>
      <c r="B1" s="8"/>
      <c r="C1" s="28"/>
      <c r="D1" s="34"/>
      <c r="E1" s="39"/>
      <c r="F1" s="39"/>
      <c r="G1" s="39"/>
      <c r="H1" s="39"/>
      <c r="I1" s="39"/>
      <c r="J1" s="39"/>
      <c r="K1" s="39"/>
      <c r="L1" s="39"/>
      <c r="M1" s="39"/>
      <c r="N1" s="39"/>
      <c r="O1" s="39"/>
      <c r="P1" s="39"/>
    </row>
    <row r="2" spans="1:16" s="107"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6" ht="100.15" customHeight="1" x14ac:dyDescent="0.25">
      <c r="A3" s="345" t="s">
        <v>88</v>
      </c>
      <c r="B3" s="16" t="s">
        <v>15</v>
      </c>
      <c r="C3" s="16" t="s">
        <v>4</v>
      </c>
      <c r="D3" s="165">
        <v>3</v>
      </c>
      <c r="E3" s="160">
        <v>17040.075000000001</v>
      </c>
      <c r="F3" s="147" t="s">
        <v>205</v>
      </c>
      <c r="G3" s="147" t="s">
        <v>147</v>
      </c>
      <c r="H3" s="147" t="s">
        <v>389</v>
      </c>
      <c r="I3" s="296" t="s">
        <v>165</v>
      </c>
      <c r="J3" s="296" t="s">
        <v>8</v>
      </c>
      <c r="K3" s="238" t="s">
        <v>225</v>
      </c>
      <c r="L3" s="238" t="s">
        <v>200</v>
      </c>
      <c r="M3" s="238" t="s">
        <v>208</v>
      </c>
      <c r="N3" s="303" t="s">
        <v>349</v>
      </c>
      <c r="O3" s="35" t="s">
        <v>198</v>
      </c>
      <c r="P3" s="238" t="s">
        <v>206</v>
      </c>
    </row>
    <row r="4" spans="1:16" ht="100.15" customHeight="1" x14ac:dyDescent="0.25">
      <c r="A4" s="345"/>
      <c r="B4" s="16" t="s">
        <v>16</v>
      </c>
      <c r="C4" s="16" t="s">
        <v>17</v>
      </c>
      <c r="D4" s="165">
        <v>2</v>
      </c>
      <c r="E4" s="160">
        <v>41285.78</v>
      </c>
      <c r="F4" s="147" t="s">
        <v>205</v>
      </c>
      <c r="G4" s="147" t="s">
        <v>147</v>
      </c>
      <c r="H4" s="147" t="s">
        <v>389</v>
      </c>
      <c r="I4" s="296" t="s">
        <v>165</v>
      </c>
      <c r="J4" s="296" t="s">
        <v>8</v>
      </c>
      <c r="K4" s="238" t="s">
        <v>225</v>
      </c>
      <c r="L4" s="238" t="s">
        <v>200</v>
      </c>
      <c r="M4" s="238" t="s">
        <v>208</v>
      </c>
      <c r="N4" s="303" t="s">
        <v>349</v>
      </c>
      <c r="O4" s="35" t="s">
        <v>198</v>
      </c>
      <c r="P4" s="238" t="s">
        <v>206</v>
      </c>
    </row>
    <row r="5" spans="1:16" ht="100.15" customHeight="1" x14ac:dyDescent="0.25">
      <c r="A5" s="349" t="s">
        <v>89</v>
      </c>
      <c r="B5" s="16" t="s">
        <v>391</v>
      </c>
      <c r="C5" s="16" t="s">
        <v>4</v>
      </c>
      <c r="D5" s="165">
        <v>0</v>
      </c>
      <c r="E5" s="160">
        <v>0</v>
      </c>
      <c r="F5" s="147" t="s">
        <v>203</v>
      </c>
      <c r="G5" s="149" t="s">
        <v>149</v>
      </c>
      <c r="H5" s="147" t="s">
        <v>5</v>
      </c>
      <c r="I5" s="242" t="s">
        <v>203</v>
      </c>
      <c r="J5" s="242" t="s">
        <v>203</v>
      </c>
      <c r="K5" s="148" t="s">
        <v>198</v>
      </c>
      <c r="L5" s="148" t="s">
        <v>198</v>
      </c>
      <c r="M5" s="148" t="s">
        <v>198</v>
      </c>
      <c r="N5" s="266" t="s">
        <v>198</v>
      </c>
      <c r="O5" s="266" t="s">
        <v>198</v>
      </c>
      <c r="P5" s="148" t="s">
        <v>198</v>
      </c>
    </row>
    <row r="6" spans="1:16" ht="100.15" customHeight="1" x14ac:dyDescent="0.25">
      <c r="A6" s="350"/>
      <c r="B6" s="16" t="s">
        <v>392</v>
      </c>
      <c r="C6" s="16" t="s">
        <v>4</v>
      </c>
      <c r="D6" s="165">
        <v>0</v>
      </c>
      <c r="E6" s="160">
        <v>0</v>
      </c>
      <c r="F6" s="147" t="s">
        <v>205</v>
      </c>
      <c r="G6" s="147" t="s">
        <v>148</v>
      </c>
      <c r="H6" s="147" t="s">
        <v>390</v>
      </c>
      <c r="I6" s="296" t="s">
        <v>181</v>
      </c>
      <c r="J6" s="296" t="s">
        <v>8</v>
      </c>
      <c r="K6" s="241" t="s">
        <v>215</v>
      </c>
      <c r="L6" s="238" t="s">
        <v>200</v>
      </c>
      <c r="M6" s="238" t="s">
        <v>208</v>
      </c>
      <c r="N6" s="35" t="s">
        <v>198</v>
      </c>
      <c r="O6" s="241" t="s">
        <v>215</v>
      </c>
      <c r="P6" s="148" t="s">
        <v>198</v>
      </c>
    </row>
    <row r="7" spans="1:16" ht="100.15" customHeight="1" x14ac:dyDescent="0.25">
      <c r="A7" s="79" t="s">
        <v>90</v>
      </c>
      <c r="B7" s="87" t="s">
        <v>12</v>
      </c>
      <c r="C7" s="87" t="s">
        <v>5</v>
      </c>
      <c r="D7" s="165">
        <v>0</v>
      </c>
      <c r="E7" s="160">
        <v>0</v>
      </c>
      <c r="F7" s="147" t="s">
        <v>203</v>
      </c>
      <c r="G7" s="142" t="s">
        <v>221</v>
      </c>
      <c r="H7" s="142" t="s">
        <v>221</v>
      </c>
      <c r="I7" s="246" t="s">
        <v>204</v>
      </c>
      <c r="J7" s="246" t="s">
        <v>204</v>
      </c>
      <c r="K7" s="148" t="s">
        <v>198</v>
      </c>
      <c r="L7" s="148" t="s">
        <v>198</v>
      </c>
      <c r="M7" s="148" t="s">
        <v>198</v>
      </c>
      <c r="N7" s="148" t="s">
        <v>198</v>
      </c>
      <c r="O7" s="148" t="s">
        <v>198</v>
      </c>
      <c r="P7" s="148" t="s">
        <v>198</v>
      </c>
    </row>
    <row r="8" spans="1:16" ht="15.75" x14ac:dyDescent="0.25">
      <c r="A8" s="117" t="s">
        <v>184</v>
      </c>
      <c r="B8" s="110"/>
      <c r="C8" s="110"/>
      <c r="D8" s="163">
        <f>SUM(D3:D7)</f>
        <v>5</v>
      </c>
      <c r="E8" s="162">
        <f>SUM(E3:E7)</f>
        <v>58325.854999999996</v>
      </c>
      <c r="F8" s="137"/>
      <c r="G8" s="137"/>
      <c r="H8" s="137"/>
      <c r="I8" s="137"/>
      <c r="J8" s="137"/>
      <c r="K8" s="137"/>
      <c r="L8" s="137"/>
      <c r="M8" s="137"/>
      <c r="N8" s="137"/>
      <c r="O8" s="137"/>
      <c r="P8" s="137"/>
    </row>
    <row r="9" spans="1:16" x14ac:dyDescent="0.25">
      <c r="A9" s="36"/>
      <c r="C9" s="3"/>
    </row>
    <row r="10" spans="1:16" x14ac:dyDescent="0.25">
      <c r="A10" s="36"/>
      <c r="C10" s="3"/>
    </row>
    <row r="11" spans="1:16" x14ac:dyDescent="0.25">
      <c r="A11" s="38"/>
    </row>
    <row r="12" spans="1:16" x14ac:dyDescent="0.25">
      <c r="A12" s="3"/>
      <c r="L12" s="42"/>
    </row>
    <row r="13" spans="1:16" x14ac:dyDescent="0.25">
      <c r="A13" s="3"/>
    </row>
    <row r="14" spans="1:16" x14ac:dyDescent="0.25">
      <c r="A14" s="3"/>
    </row>
  </sheetData>
  <mergeCells count="2">
    <mergeCell ref="A3:A4"/>
    <mergeCell ref="A5:A6"/>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7403-9227-41C3-B4DE-76CF9F868710}">
  <sheetPr>
    <pageSetUpPr autoPageBreaks="0"/>
  </sheetPr>
  <dimension ref="A1:Q13"/>
  <sheetViews>
    <sheetView zoomScale="80" zoomScaleNormal="80" workbookViewId="0">
      <pane ySplit="2" topLeftCell="A3" activePane="bottomLeft" state="frozen"/>
      <selection activeCell="K4" sqref="K4"/>
      <selection pane="bottomLeft" activeCell="K4" sqref="K4"/>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16" width="20.5703125" style="40" customWidth="1"/>
    <col min="17" max="17" width="39" style="4" customWidth="1"/>
    <col min="18" max="16384" width="8.85546875" style="4"/>
  </cols>
  <sheetData>
    <row r="1" spans="1:17" ht="27.95" customHeight="1" x14ac:dyDescent="0.4">
      <c r="A1" s="108" t="s">
        <v>130</v>
      </c>
      <c r="B1" s="8"/>
      <c r="C1" s="28"/>
      <c r="D1" s="34"/>
      <c r="E1" s="39"/>
      <c r="F1" s="39"/>
      <c r="G1" s="39"/>
      <c r="H1" s="39"/>
      <c r="I1" s="39"/>
      <c r="J1" s="39"/>
      <c r="K1" s="39"/>
      <c r="L1" s="39"/>
      <c r="M1" s="39"/>
      <c r="N1" s="39"/>
      <c r="O1" s="39"/>
      <c r="P1" s="39"/>
    </row>
    <row r="2" spans="1:17" s="104" customFormat="1" ht="62.1" customHeight="1" x14ac:dyDescent="0.25">
      <c r="A2" s="100" t="s">
        <v>0</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7" ht="208.5" customHeight="1" x14ac:dyDescent="0.25">
      <c r="A3" s="79" t="s">
        <v>91</v>
      </c>
      <c r="B3" s="16" t="s">
        <v>19</v>
      </c>
      <c r="C3" s="16" t="s">
        <v>4</v>
      </c>
      <c r="D3" s="165">
        <v>4</v>
      </c>
      <c r="E3" s="160">
        <v>68459.14556617201</v>
      </c>
      <c r="F3" s="16" t="s">
        <v>205</v>
      </c>
      <c r="G3" s="16" t="s">
        <v>145</v>
      </c>
      <c r="H3" s="16" t="s">
        <v>324</v>
      </c>
      <c r="I3" s="315" t="s">
        <v>418</v>
      </c>
      <c r="J3" s="300" t="s">
        <v>211</v>
      </c>
      <c r="K3" s="35" t="s">
        <v>198</v>
      </c>
      <c r="L3" s="238" t="s">
        <v>200</v>
      </c>
      <c r="M3" s="35" t="s">
        <v>198</v>
      </c>
      <c r="N3" s="35" t="s">
        <v>198</v>
      </c>
      <c r="O3" s="303" t="s">
        <v>419</v>
      </c>
      <c r="P3" s="238" t="s">
        <v>206</v>
      </c>
    </row>
    <row r="4" spans="1:17" ht="100.15" customHeight="1" x14ac:dyDescent="0.25">
      <c r="A4" s="345" t="s">
        <v>92</v>
      </c>
      <c r="B4" s="16" t="s">
        <v>20</v>
      </c>
      <c r="C4" s="16" t="s">
        <v>4</v>
      </c>
      <c r="D4" s="165">
        <v>10</v>
      </c>
      <c r="E4" s="160">
        <v>195514.76185509699</v>
      </c>
      <c r="F4" s="16" t="s">
        <v>203</v>
      </c>
      <c r="G4" s="16" t="s">
        <v>144</v>
      </c>
      <c r="H4" s="16" t="s">
        <v>5</v>
      </c>
      <c r="I4" s="242" t="s">
        <v>203</v>
      </c>
      <c r="J4" s="242" t="s">
        <v>203</v>
      </c>
      <c r="K4" s="35" t="s">
        <v>198</v>
      </c>
      <c r="L4" s="35" t="s">
        <v>198</v>
      </c>
      <c r="M4" s="35" t="s">
        <v>198</v>
      </c>
      <c r="N4" s="35" t="s">
        <v>198</v>
      </c>
      <c r="O4" s="35" t="s">
        <v>198</v>
      </c>
      <c r="P4" s="35" t="s">
        <v>198</v>
      </c>
      <c r="Q4" s="33"/>
    </row>
    <row r="5" spans="1:17" ht="100.15" customHeight="1" x14ac:dyDescent="0.25">
      <c r="A5" s="345"/>
      <c r="B5" s="16" t="s">
        <v>21</v>
      </c>
      <c r="C5" s="16" t="s">
        <v>4</v>
      </c>
      <c r="D5" s="165">
        <v>1</v>
      </c>
      <c r="E5" s="160">
        <v>15102.02</v>
      </c>
      <c r="F5" s="16" t="s">
        <v>203</v>
      </c>
      <c r="G5" s="16" t="s">
        <v>144</v>
      </c>
      <c r="H5" s="16" t="s">
        <v>5</v>
      </c>
      <c r="I5" s="242" t="s">
        <v>203</v>
      </c>
      <c r="J5" s="242" t="s">
        <v>203</v>
      </c>
      <c r="K5" s="35" t="s">
        <v>198</v>
      </c>
      <c r="L5" s="35" t="s">
        <v>198</v>
      </c>
      <c r="M5" s="35" t="s">
        <v>198</v>
      </c>
      <c r="N5" s="265" t="s">
        <v>198</v>
      </c>
      <c r="O5" s="265" t="s">
        <v>198</v>
      </c>
      <c r="P5" s="35" t="s">
        <v>198</v>
      </c>
    </row>
    <row r="6" spans="1:17" ht="159" customHeight="1" x14ac:dyDescent="0.25">
      <c r="A6" s="79" t="s">
        <v>93</v>
      </c>
      <c r="B6" s="16" t="s">
        <v>22</v>
      </c>
      <c r="C6" s="16" t="s">
        <v>4</v>
      </c>
      <c r="D6" s="165">
        <v>1</v>
      </c>
      <c r="E6" s="160">
        <v>1592.44</v>
      </c>
      <c r="F6" s="16" t="s">
        <v>205</v>
      </c>
      <c r="G6" s="16" t="s">
        <v>144</v>
      </c>
      <c r="H6" s="16" t="s">
        <v>269</v>
      </c>
      <c r="I6" s="238" t="s">
        <v>210</v>
      </c>
      <c r="J6" s="296" t="s">
        <v>8</v>
      </c>
      <c r="K6" s="238" t="s">
        <v>323</v>
      </c>
      <c r="L6" s="35" t="s">
        <v>198</v>
      </c>
      <c r="M6" s="238" t="s">
        <v>323</v>
      </c>
      <c r="N6" s="238" t="s">
        <v>323</v>
      </c>
      <c r="O6" s="238" t="s">
        <v>323</v>
      </c>
      <c r="P6" s="238" t="s">
        <v>323</v>
      </c>
    </row>
    <row r="7" spans="1:17" ht="100.15" customHeight="1" x14ac:dyDescent="0.25">
      <c r="A7" s="79" t="s">
        <v>94</v>
      </c>
      <c r="B7" s="16" t="s">
        <v>12</v>
      </c>
      <c r="C7" s="16" t="s">
        <v>5</v>
      </c>
      <c r="D7" s="165">
        <v>1</v>
      </c>
      <c r="E7" s="160">
        <v>13332.2129132337</v>
      </c>
      <c r="F7" s="16" t="s">
        <v>203</v>
      </c>
      <c r="G7" s="142" t="s">
        <v>221</v>
      </c>
      <c r="H7" s="142" t="s">
        <v>221</v>
      </c>
      <c r="I7" s="246" t="s">
        <v>204</v>
      </c>
      <c r="J7" s="246" t="s">
        <v>204</v>
      </c>
      <c r="K7" s="35" t="s">
        <v>198</v>
      </c>
      <c r="L7" s="35" t="s">
        <v>198</v>
      </c>
      <c r="M7" s="35" t="s">
        <v>198</v>
      </c>
      <c r="N7" s="35" t="s">
        <v>198</v>
      </c>
      <c r="O7" s="35" t="s">
        <v>198</v>
      </c>
      <c r="P7" s="35" t="s">
        <v>198</v>
      </c>
    </row>
    <row r="8" spans="1:17" ht="15.75" x14ac:dyDescent="0.25">
      <c r="A8" s="117" t="s">
        <v>184</v>
      </c>
      <c r="B8" s="110"/>
      <c r="C8" s="110"/>
      <c r="D8" s="158">
        <f>SUM(D3:D7)</f>
        <v>17</v>
      </c>
      <c r="E8" s="158">
        <f>SUM(E3:E7)</f>
        <v>294000.58033450274</v>
      </c>
      <c r="F8" s="138"/>
      <c r="G8" s="138"/>
      <c r="H8" s="138"/>
      <c r="I8" s="138"/>
      <c r="J8" s="138"/>
      <c r="K8" s="138"/>
      <c r="L8" s="138"/>
      <c r="M8" s="138"/>
      <c r="N8" s="138"/>
      <c r="O8" s="138"/>
      <c r="P8" s="138"/>
    </row>
    <row r="9" spans="1:17" x14ac:dyDescent="0.25">
      <c r="A9" s="36"/>
      <c r="B9" s="3"/>
      <c r="C9" s="3"/>
    </row>
    <row r="10" spans="1:17" x14ac:dyDescent="0.25">
      <c r="A10" s="38"/>
      <c r="B10" s="3"/>
      <c r="C10" s="37"/>
    </row>
    <row r="11" spans="1:17" x14ac:dyDescent="0.25">
      <c r="A11" s="3"/>
      <c r="B11" s="3"/>
      <c r="C11" s="37"/>
    </row>
    <row r="12" spans="1:17" x14ac:dyDescent="0.25">
      <c r="A12" s="3"/>
      <c r="L12" s="42"/>
    </row>
    <row r="13" spans="1:17" x14ac:dyDescent="0.25">
      <c r="A13" s="3"/>
    </row>
  </sheetData>
  <mergeCells count="1">
    <mergeCell ref="A4:A5"/>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20ED0-2591-4150-9C06-4D7CEE38AA19}">
  <sheetPr>
    <pageSetUpPr autoPageBreaks="0"/>
  </sheetPr>
  <dimension ref="A1:Q20"/>
  <sheetViews>
    <sheetView zoomScale="80" zoomScaleNormal="80" workbookViewId="0">
      <pane ySplit="2" topLeftCell="A3" activePane="bottomLeft" state="frozen"/>
      <selection activeCell="K4" sqref="K4"/>
      <selection pane="bottomLeft" activeCell="K4" sqref="K4"/>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16" width="20.5703125" style="40" customWidth="1"/>
    <col min="17" max="17" width="39" style="4" customWidth="1"/>
    <col min="18" max="16384" width="8.85546875" style="4"/>
  </cols>
  <sheetData>
    <row r="1" spans="1:17" ht="27.95" customHeight="1" x14ac:dyDescent="0.4">
      <c r="A1" s="108" t="s">
        <v>331</v>
      </c>
      <c r="B1" s="8"/>
      <c r="C1" s="28"/>
      <c r="D1" s="34"/>
      <c r="E1" s="39"/>
      <c r="F1" s="39"/>
      <c r="G1" s="39"/>
      <c r="H1" s="39"/>
      <c r="I1" s="39"/>
      <c r="J1" s="39"/>
      <c r="K1" s="39"/>
      <c r="L1" s="39"/>
      <c r="M1" s="39"/>
      <c r="N1" s="39"/>
      <c r="O1" s="39"/>
      <c r="P1" s="39"/>
    </row>
    <row r="2" spans="1:17" s="104" customFormat="1" ht="62.1" customHeight="1" x14ac:dyDescent="0.25">
      <c r="A2" s="100" t="s">
        <v>332</v>
      </c>
      <c r="B2" s="100" t="s">
        <v>1</v>
      </c>
      <c r="C2" s="106" t="s">
        <v>57</v>
      </c>
      <c r="D2" s="106" t="s">
        <v>54</v>
      </c>
      <c r="E2" s="106" t="s">
        <v>126</v>
      </c>
      <c r="F2" s="106" t="s">
        <v>187</v>
      </c>
      <c r="G2" s="106" t="s">
        <v>188</v>
      </c>
      <c r="H2" s="106" t="s">
        <v>199</v>
      </c>
      <c r="I2" s="106" t="s">
        <v>196</v>
      </c>
      <c r="J2" s="106" t="s">
        <v>216</v>
      </c>
      <c r="K2" s="132" t="s">
        <v>189</v>
      </c>
      <c r="L2" s="132" t="s">
        <v>190</v>
      </c>
      <c r="M2" s="132" t="s">
        <v>191</v>
      </c>
      <c r="N2" s="132" t="s">
        <v>192</v>
      </c>
      <c r="O2" s="132" t="s">
        <v>193</v>
      </c>
      <c r="P2" s="132" t="s">
        <v>194</v>
      </c>
    </row>
    <row r="3" spans="1:17" ht="208.5" customHeight="1" x14ac:dyDescent="0.25">
      <c r="A3" s="249" t="s">
        <v>333</v>
      </c>
      <c r="B3" s="16" t="s">
        <v>30</v>
      </c>
      <c r="C3" s="16" t="s">
        <v>158</v>
      </c>
      <c r="D3" s="166">
        <v>28</v>
      </c>
      <c r="E3" s="169">
        <f>2671791730.42054/1000</f>
        <v>2671791.7304205401</v>
      </c>
      <c r="F3" s="16" t="s">
        <v>205</v>
      </c>
      <c r="G3" s="16" t="s">
        <v>146</v>
      </c>
      <c r="H3" s="16" t="s">
        <v>342</v>
      </c>
      <c r="I3" s="238" t="s">
        <v>172</v>
      </c>
      <c r="J3" s="296" t="s">
        <v>8</v>
      </c>
      <c r="K3" s="293" t="s">
        <v>420</v>
      </c>
      <c r="L3" s="296" t="s">
        <v>210</v>
      </c>
      <c r="M3" s="296" t="s">
        <v>208</v>
      </c>
      <c r="N3" s="35" t="s">
        <v>198</v>
      </c>
      <c r="O3" s="296" t="s">
        <v>245</v>
      </c>
      <c r="P3" s="296" t="s">
        <v>246</v>
      </c>
    </row>
    <row r="4" spans="1:17" ht="159" customHeight="1" x14ac:dyDescent="0.25">
      <c r="A4" s="249" t="s">
        <v>335</v>
      </c>
      <c r="B4" s="120" t="s">
        <v>340</v>
      </c>
      <c r="C4" s="120" t="s">
        <v>34</v>
      </c>
      <c r="D4" s="166">
        <v>14</v>
      </c>
      <c r="E4" s="236">
        <f>54742910.9954103/1000</f>
        <v>54742.910995410304</v>
      </c>
      <c r="F4" s="154" t="s">
        <v>195</v>
      </c>
      <c r="G4" s="16" t="s">
        <v>149</v>
      </c>
      <c r="H4" s="87" t="s">
        <v>343</v>
      </c>
      <c r="I4" s="239" t="s">
        <v>197</v>
      </c>
      <c r="J4" s="316" t="s">
        <v>211</v>
      </c>
      <c r="K4" s="35" t="s">
        <v>198</v>
      </c>
      <c r="L4" s="296" t="s">
        <v>210</v>
      </c>
      <c r="M4" s="35" t="s">
        <v>5</v>
      </c>
      <c r="N4" s="239" t="s">
        <v>212</v>
      </c>
      <c r="O4" s="239" t="s">
        <v>213</v>
      </c>
      <c r="P4" s="35" t="s">
        <v>5</v>
      </c>
    </row>
    <row r="5" spans="1:17" ht="100.15" customHeight="1" x14ac:dyDescent="0.25">
      <c r="A5" s="373" t="s">
        <v>334</v>
      </c>
      <c r="B5" s="16" t="s">
        <v>341</v>
      </c>
      <c r="C5" s="16" t="s">
        <v>4</v>
      </c>
      <c r="D5" s="237">
        <v>19</v>
      </c>
      <c r="E5" s="84">
        <f>419250873.520511/1000</f>
        <v>419250.87352051097</v>
      </c>
      <c r="F5" s="145" t="s">
        <v>205</v>
      </c>
      <c r="G5" s="145" t="s">
        <v>146</v>
      </c>
      <c r="H5" s="227" t="s">
        <v>263</v>
      </c>
      <c r="I5" s="239" t="s">
        <v>264</v>
      </c>
      <c r="J5" s="316" t="s">
        <v>211</v>
      </c>
      <c r="K5" s="35" t="s">
        <v>198</v>
      </c>
      <c r="L5" s="296" t="s">
        <v>200</v>
      </c>
      <c r="M5" s="296" t="s">
        <v>208</v>
      </c>
      <c r="N5" s="265" t="s">
        <v>198</v>
      </c>
      <c r="O5" s="241" t="s">
        <v>215</v>
      </c>
      <c r="P5" s="35" t="s">
        <v>198</v>
      </c>
      <c r="Q5" s="33"/>
    </row>
    <row r="6" spans="1:17" ht="100.15" customHeight="1" x14ac:dyDescent="0.25">
      <c r="A6" s="374"/>
      <c r="B6" s="16" t="s">
        <v>344</v>
      </c>
      <c r="C6" s="16" t="s">
        <v>4</v>
      </c>
      <c r="D6" s="237">
        <v>11</v>
      </c>
      <c r="E6" s="84">
        <f>1012565019.33168/1000</f>
        <v>1012565.01933168</v>
      </c>
      <c r="F6" s="145" t="s">
        <v>205</v>
      </c>
      <c r="G6" s="145" t="s">
        <v>146</v>
      </c>
      <c r="H6" s="145" t="s">
        <v>345</v>
      </c>
      <c r="I6" s="316" t="s">
        <v>413</v>
      </c>
      <c r="J6" s="316" t="s">
        <v>211</v>
      </c>
      <c r="K6" s="35" t="s">
        <v>198</v>
      </c>
      <c r="L6" s="296" t="s">
        <v>200</v>
      </c>
      <c r="M6" s="296" t="s">
        <v>208</v>
      </c>
      <c r="N6" s="35" t="s">
        <v>198</v>
      </c>
      <c r="O6" s="239" t="s">
        <v>214</v>
      </c>
      <c r="P6" s="238" t="s">
        <v>206</v>
      </c>
      <c r="Q6" s="33"/>
    </row>
    <row r="7" spans="1:17" ht="100.15" customHeight="1" x14ac:dyDescent="0.25">
      <c r="A7" s="374"/>
      <c r="B7" s="16" t="s">
        <v>346</v>
      </c>
      <c r="C7" s="16" t="s">
        <v>4</v>
      </c>
      <c r="D7" s="157">
        <v>1</v>
      </c>
      <c r="E7" s="240">
        <f>32858781.9263753/1000</f>
        <v>32858.781926375297</v>
      </c>
      <c r="F7" s="145" t="s">
        <v>205</v>
      </c>
      <c r="G7" s="145" t="s">
        <v>146</v>
      </c>
      <c r="H7" s="145" t="s">
        <v>345</v>
      </c>
      <c r="I7" s="316" t="s">
        <v>413</v>
      </c>
      <c r="J7" s="316" t="s">
        <v>211</v>
      </c>
      <c r="K7" s="35" t="s">
        <v>198</v>
      </c>
      <c r="L7" s="296" t="s">
        <v>200</v>
      </c>
      <c r="M7" s="296" t="s">
        <v>208</v>
      </c>
      <c r="N7" s="35" t="s">
        <v>198</v>
      </c>
      <c r="O7" s="239" t="s">
        <v>214</v>
      </c>
      <c r="P7" s="238" t="s">
        <v>206</v>
      </c>
      <c r="Q7" s="33"/>
    </row>
    <row r="8" spans="1:17" ht="100.15" customHeight="1" x14ac:dyDescent="0.25">
      <c r="A8" s="374"/>
      <c r="B8" s="16" t="s">
        <v>347</v>
      </c>
      <c r="C8" s="16" t="s">
        <v>4</v>
      </c>
      <c r="D8" s="157">
        <v>1</v>
      </c>
      <c r="E8" s="240">
        <f>15800000/1000</f>
        <v>15800</v>
      </c>
      <c r="F8" s="145" t="s">
        <v>205</v>
      </c>
      <c r="G8" s="145" t="s">
        <v>146</v>
      </c>
      <c r="H8" s="145" t="s">
        <v>345</v>
      </c>
      <c r="I8" s="316" t="s">
        <v>413</v>
      </c>
      <c r="J8" s="316" t="s">
        <v>211</v>
      </c>
      <c r="K8" s="35" t="s">
        <v>198</v>
      </c>
      <c r="L8" s="296" t="s">
        <v>200</v>
      </c>
      <c r="M8" s="296" t="s">
        <v>208</v>
      </c>
      <c r="N8" s="35" t="s">
        <v>198</v>
      </c>
      <c r="O8" s="239" t="s">
        <v>214</v>
      </c>
      <c r="P8" s="238" t="s">
        <v>206</v>
      </c>
      <c r="Q8" s="33"/>
    </row>
    <row r="9" spans="1:17" ht="100.15" customHeight="1" x14ac:dyDescent="0.25">
      <c r="A9" s="375"/>
      <c r="B9" s="16" t="s">
        <v>348</v>
      </c>
      <c r="C9" s="16" t="s">
        <v>4</v>
      </c>
      <c r="D9" s="157">
        <v>2</v>
      </c>
      <c r="E9" s="240">
        <f>4220125.5/1000</f>
        <v>4220.1255000000001</v>
      </c>
      <c r="F9" s="145" t="s">
        <v>205</v>
      </c>
      <c r="G9" s="145" t="s">
        <v>147</v>
      </c>
      <c r="H9" s="145" t="s">
        <v>316</v>
      </c>
      <c r="I9" s="241" t="s">
        <v>215</v>
      </c>
      <c r="J9" s="296" t="s">
        <v>201</v>
      </c>
      <c r="K9" s="241" t="s">
        <v>215</v>
      </c>
      <c r="L9" s="296" t="s">
        <v>200</v>
      </c>
      <c r="M9" s="296" t="s">
        <v>208</v>
      </c>
      <c r="N9" s="316" t="s">
        <v>349</v>
      </c>
      <c r="O9" s="35" t="s">
        <v>198</v>
      </c>
      <c r="P9" s="238" t="s">
        <v>206</v>
      </c>
      <c r="Q9" s="33"/>
    </row>
    <row r="10" spans="1:17" ht="159" customHeight="1" x14ac:dyDescent="0.25">
      <c r="A10" s="249" t="s">
        <v>336</v>
      </c>
      <c r="B10" s="16" t="s">
        <v>18</v>
      </c>
      <c r="C10" s="16" t="s">
        <v>4</v>
      </c>
      <c r="D10" s="157">
        <v>5</v>
      </c>
      <c r="E10" s="240">
        <f>317029171.364653/1000</f>
        <v>317029.17136465298</v>
      </c>
      <c r="F10" s="147" t="s">
        <v>203</v>
      </c>
      <c r="G10" s="145" t="s">
        <v>149</v>
      </c>
      <c r="H10" s="147" t="s">
        <v>5</v>
      </c>
      <c r="I10" s="242" t="s">
        <v>203</v>
      </c>
      <c r="J10" s="242" t="s">
        <v>203</v>
      </c>
      <c r="K10" s="35" t="s">
        <v>198</v>
      </c>
      <c r="L10" s="35" t="s">
        <v>198</v>
      </c>
      <c r="M10" s="35" t="s">
        <v>198</v>
      </c>
      <c r="N10" s="35" t="s">
        <v>198</v>
      </c>
      <c r="O10" s="35" t="s">
        <v>198</v>
      </c>
      <c r="P10" s="35" t="s">
        <v>198</v>
      </c>
    </row>
    <row r="11" spans="1:17" ht="159" customHeight="1" x14ac:dyDescent="0.25">
      <c r="A11" s="244" t="s">
        <v>337</v>
      </c>
      <c r="B11" s="16" t="s">
        <v>183</v>
      </c>
      <c r="C11" s="243">
        <v>0</v>
      </c>
      <c r="D11" s="157">
        <v>14</v>
      </c>
      <c r="E11" s="240">
        <f>1097635140.52839/1000</f>
        <v>1097635.14052839</v>
      </c>
      <c r="F11" s="16" t="s">
        <v>205</v>
      </c>
      <c r="G11" s="142" t="s">
        <v>352</v>
      </c>
      <c r="H11" s="142" t="s">
        <v>352</v>
      </c>
      <c r="I11" s="296" t="s">
        <v>231</v>
      </c>
      <c r="J11" s="296" t="s">
        <v>231</v>
      </c>
      <c r="K11" s="35" t="s">
        <v>198</v>
      </c>
      <c r="L11" s="35" t="s">
        <v>198</v>
      </c>
      <c r="M11" s="35" t="s">
        <v>198</v>
      </c>
      <c r="N11" s="35" t="s">
        <v>198</v>
      </c>
      <c r="O11" s="35" t="s">
        <v>198</v>
      </c>
      <c r="P11" s="35" t="s">
        <v>198</v>
      </c>
    </row>
    <row r="12" spans="1:17" s="101" customFormat="1" ht="159" customHeight="1" x14ac:dyDescent="0.25">
      <c r="A12" s="244" t="s">
        <v>338</v>
      </c>
      <c r="B12" s="16" t="s">
        <v>183</v>
      </c>
      <c r="C12" s="243">
        <v>0</v>
      </c>
      <c r="D12" s="247">
        <v>5</v>
      </c>
      <c r="E12" s="248">
        <f>36111403/1000</f>
        <v>36111.402999999998</v>
      </c>
      <c r="F12" s="16" t="s">
        <v>203</v>
      </c>
      <c r="G12" s="142" t="s">
        <v>352</v>
      </c>
      <c r="H12" s="142" t="s">
        <v>352</v>
      </c>
      <c r="I12" s="246" t="s">
        <v>353</v>
      </c>
      <c r="J12" s="246" t="s">
        <v>353</v>
      </c>
      <c r="K12" s="35" t="s">
        <v>198</v>
      </c>
      <c r="L12" s="265" t="s">
        <v>198</v>
      </c>
      <c r="M12" s="35" t="s">
        <v>198</v>
      </c>
      <c r="N12" s="35" t="s">
        <v>198</v>
      </c>
      <c r="O12" s="35" t="s">
        <v>198</v>
      </c>
      <c r="P12" s="35" t="s">
        <v>198</v>
      </c>
    </row>
    <row r="13" spans="1:17" s="101" customFormat="1" ht="159" customHeight="1" x14ac:dyDescent="0.25">
      <c r="A13" s="244" t="s">
        <v>351</v>
      </c>
      <c r="B13" s="16" t="s">
        <v>183</v>
      </c>
      <c r="C13" s="243">
        <v>0</v>
      </c>
      <c r="D13" s="247">
        <v>1</v>
      </c>
      <c r="E13" s="160">
        <f>9200000/1000</f>
        <v>9200</v>
      </c>
      <c r="F13" s="16" t="s">
        <v>203</v>
      </c>
      <c r="G13" s="142" t="s">
        <v>352</v>
      </c>
      <c r="H13" s="142" t="s">
        <v>352</v>
      </c>
      <c r="I13" s="246" t="s">
        <v>353</v>
      </c>
      <c r="J13" s="246" t="s">
        <v>353</v>
      </c>
      <c r="K13" s="35" t="s">
        <v>198</v>
      </c>
      <c r="L13" s="35" t="s">
        <v>198</v>
      </c>
      <c r="M13" s="35" t="s">
        <v>198</v>
      </c>
      <c r="N13" s="35" t="s">
        <v>198</v>
      </c>
      <c r="O13" s="35" t="s">
        <v>198</v>
      </c>
      <c r="P13" s="35" t="s">
        <v>198</v>
      </c>
    </row>
    <row r="14" spans="1:17" ht="100.15" customHeight="1" x14ac:dyDescent="0.25">
      <c r="A14" s="244" t="s">
        <v>350</v>
      </c>
      <c r="B14" s="16" t="s">
        <v>183</v>
      </c>
      <c r="C14" s="243">
        <v>0</v>
      </c>
      <c r="D14" s="157">
        <v>10</v>
      </c>
      <c r="E14" s="160">
        <f>509939452/1000</f>
        <v>509939.45199999999</v>
      </c>
      <c r="F14" s="16" t="s">
        <v>203</v>
      </c>
      <c r="G14" s="142" t="s">
        <v>352</v>
      </c>
      <c r="H14" s="142" t="s">
        <v>352</v>
      </c>
      <c r="I14" s="268" t="s">
        <v>353</v>
      </c>
      <c r="J14" s="268" t="s">
        <v>353</v>
      </c>
      <c r="K14" s="35" t="s">
        <v>198</v>
      </c>
      <c r="L14" s="35" t="s">
        <v>198</v>
      </c>
      <c r="M14" s="35" t="s">
        <v>198</v>
      </c>
      <c r="N14" s="35" t="s">
        <v>198</v>
      </c>
      <c r="O14" s="35" t="s">
        <v>198</v>
      </c>
      <c r="P14" s="35" t="s">
        <v>198</v>
      </c>
    </row>
    <row r="15" spans="1:17" ht="15.75" x14ac:dyDescent="0.25">
      <c r="A15" s="117" t="s">
        <v>184</v>
      </c>
      <c r="B15" s="110"/>
      <c r="C15" s="110"/>
      <c r="D15" s="158">
        <f>SUM(D3:D14)</f>
        <v>111</v>
      </c>
      <c r="E15" s="158">
        <f>SUM(E3:E14)</f>
        <v>6181144.6085875593</v>
      </c>
      <c r="F15" s="138"/>
      <c r="G15" s="138"/>
      <c r="H15" s="138"/>
      <c r="I15" s="138"/>
      <c r="J15" s="138"/>
      <c r="K15" s="138"/>
      <c r="L15" s="138"/>
      <c r="M15" s="138"/>
      <c r="N15" s="138"/>
      <c r="O15" s="138"/>
      <c r="P15" s="138"/>
    </row>
    <row r="16" spans="1:17" x14ac:dyDescent="0.25">
      <c r="A16" s="36"/>
      <c r="B16" s="3"/>
      <c r="C16" s="3"/>
    </row>
    <row r="17" spans="1:3" x14ac:dyDescent="0.25">
      <c r="A17" s="38"/>
      <c r="B17" s="3"/>
      <c r="C17" s="37"/>
    </row>
    <row r="18" spans="1:3" x14ac:dyDescent="0.25">
      <c r="A18" s="3"/>
      <c r="B18" s="3"/>
      <c r="C18" s="37"/>
    </row>
    <row r="19" spans="1:3" x14ac:dyDescent="0.25">
      <c r="A19" s="3"/>
    </row>
    <row r="20" spans="1:3" x14ac:dyDescent="0.25">
      <c r="A20" s="3"/>
    </row>
  </sheetData>
  <mergeCells count="1">
    <mergeCell ref="A5:A9"/>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c31f1e-d86c-4127-9f22-a2a00fea40e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6ABC84DD0734784F5F19A8572CB26" ma:contentTypeVersion="14" ma:contentTypeDescription="Create a new document." ma:contentTypeScope="" ma:versionID="5c9498ab6993e14d528a4349209de546">
  <xsd:schema xmlns:xsd="http://www.w3.org/2001/XMLSchema" xmlns:xs="http://www.w3.org/2001/XMLSchema" xmlns:p="http://schemas.microsoft.com/office/2006/metadata/properties" xmlns:ns2="d2c31f1e-d86c-4127-9f22-a2a00fea40ef" xmlns:ns3="c6843253-f3b2-4586-83fa-9d246afe89f6" targetNamespace="http://schemas.microsoft.com/office/2006/metadata/properties" ma:root="true" ma:fieldsID="8439ede5724ecab4999217b7736b7f45" ns2:_="" ns3:_="">
    <xsd:import namespace="d2c31f1e-d86c-4127-9f22-a2a00fea40ef"/>
    <xsd:import namespace="c6843253-f3b2-4586-83fa-9d246afe89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31f1e-d86c-4127-9f22-a2a00fea4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1ec5011-914b-4bb6-8401-567d6879142e"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843253-f3b2-4586-83fa-9d246afe89f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06BED-5877-4A35-9A52-631995499092}">
  <ds:schemaRefs>
    <ds:schemaRef ds:uri="http://schemas.microsoft.com/sharepoint/v3/contenttype/forms"/>
  </ds:schemaRefs>
</ds:datastoreItem>
</file>

<file path=customXml/itemProps2.xml><?xml version="1.0" encoding="utf-8"?>
<ds:datastoreItem xmlns:ds="http://schemas.openxmlformats.org/officeDocument/2006/customXml" ds:itemID="{FA4F3567-12EA-4E32-B466-0AD5FAE4244A}">
  <ds:schemaRefs>
    <ds:schemaRef ds:uri="http://purl.org/dc/dcmitype/"/>
    <ds:schemaRef ds:uri="http://purl.org/dc/terms/"/>
    <ds:schemaRef ds:uri="http://schemas.microsoft.com/office/2006/documentManagement/types"/>
    <ds:schemaRef ds:uri="c6843253-f3b2-4586-83fa-9d246afe89f6"/>
    <ds:schemaRef ds:uri="http://schemas.openxmlformats.org/package/2006/metadata/core-properties"/>
    <ds:schemaRef ds:uri="http://www.w3.org/XML/1998/namespace"/>
    <ds:schemaRef ds:uri="http://schemas.microsoft.com/office/infopath/2007/PartnerControls"/>
    <ds:schemaRef ds:uri="d2c31f1e-d86c-4127-9f22-a2a00fea40e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B40676D-8120-42CE-B84A-62F276908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31f1e-d86c-4127-9f22-a2a00fea40ef"/>
    <ds:schemaRef ds:uri="c6843253-f3b2-4586-83fa-9d246afe8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Buildings</vt:lpstr>
      <vt:lpstr>Renewable energy</vt:lpstr>
      <vt:lpstr>Transportation</vt:lpstr>
      <vt:lpstr>Waste and circular economy</vt:lpstr>
      <vt:lpstr> Water and wastewater</vt:lpstr>
      <vt:lpstr>Land use and area projects</vt:lpstr>
      <vt:lpstr>Climate change adaptation</vt:lpstr>
      <vt:lpstr>Projects under prev. criteria</vt:lpstr>
      <vt:lpstr>Buildings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Torunn Brånå</dc:creator>
  <cp:keywords/>
  <dc:description/>
  <cp:lastModifiedBy>Venil Sælebakke</cp:lastModifiedBy>
  <cp:revision/>
  <cp:lastPrinted>2021-02-15T14:59:09Z</cp:lastPrinted>
  <dcterms:created xsi:type="dcterms:W3CDTF">2021-01-30T12:13:17Z</dcterms:created>
  <dcterms:modified xsi:type="dcterms:W3CDTF">2024-03-13T12:02:22Z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0x0101000976ABC84DD0734784F5F19A8572CB26</vt:lpwstr>
  </property>
  <property fmtid="{D5CDD505-2E9C-101B-9397-08002B2CF9AE}" pid="3" name="MediaServiceImageTags">
    <vt:lpwstr/>
  </property>
  <property fmtid="{D5CDD505-2E9C-101B-9397-08002B2CF9AE}" pid="4" name="MSIP_Label_806a2ebb-3286-4d40-a8f3-4a3989508e42_Enabled">
    <vt:lpwstr>true</vt:lpwstr>
  </property>
  <property fmtid="{D5CDD505-2E9C-101B-9397-08002B2CF9AE}" pid="5" name="MSIP_Label_806a2ebb-3286-4d40-a8f3-4a3989508e42_SetDate">
    <vt:lpwstr>2023-09-01T08:05:42Z</vt:lpwstr>
  </property>
  <property fmtid="{D5CDD505-2E9C-101B-9397-08002B2CF9AE}" pid="6" name="MSIP_Label_806a2ebb-3286-4d40-a8f3-4a3989508e42_Method">
    <vt:lpwstr>Standard</vt:lpwstr>
  </property>
  <property fmtid="{D5CDD505-2E9C-101B-9397-08002B2CF9AE}" pid="7" name="MSIP_Label_806a2ebb-3286-4d40-a8f3-4a3989508e42_Name">
    <vt:lpwstr>Intern</vt:lpwstr>
  </property>
  <property fmtid="{D5CDD505-2E9C-101B-9397-08002B2CF9AE}" pid="8" name="MSIP_Label_806a2ebb-3286-4d40-a8f3-4a3989508e42_SiteId">
    <vt:lpwstr>d9e64bf3-38e3-4174-ae8d-945fd1b6e59f</vt:lpwstr>
  </property>
  <property fmtid="{D5CDD505-2E9C-101B-9397-08002B2CF9AE}" pid="9" name="MSIP_Label_806a2ebb-3286-4d40-a8f3-4a3989508e42_ActionId">
    <vt:lpwstr>889f0f69-d429-4609-b401-623df6760dd4</vt:lpwstr>
  </property>
  <property fmtid="{D5CDD505-2E9C-101B-9397-08002B2CF9AE}" pid="10" name="MSIP_Label_806a2ebb-3286-4d40-a8f3-4a3989508e42_ContentBits">
    <vt:lpwstr>0</vt:lpwstr>
  </property>
</Properties>
</file>