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mba\Downloads\"/>
    </mc:Choice>
  </mc:AlternateContent>
  <xr:revisionPtr revIDLastSave="0" documentId="13_ncr:1_{86E295AB-2E9E-49B2-9BA5-9F58DA159BF3}" xr6:coauthVersionLast="44" xr6:coauthVersionMax="44" xr10:uidLastSave="{00000000-0000-0000-0000-000000000000}"/>
  <bookViews>
    <workbookView xWindow="-108" yWindow="-108" windowWidth="23256" windowHeight="12576" tabRatio="599" xr2:uid="{6B48BDED-896F-49FC-B010-A129B5481403}"/>
  </bookViews>
  <sheets>
    <sheet name="Summary" sheetId="16" r:id="rId1"/>
    <sheet name="Buildings" sheetId="1" r:id="rId2"/>
    <sheet name="Energy efficiency" sheetId="10" r:id="rId3"/>
    <sheet name="Renwable energy" sheetId="9" r:id="rId4"/>
    <sheet name="Transportation" sheetId="11" r:id="rId5"/>
    <sheet name="Waste and circular economy" sheetId="12" r:id="rId6"/>
    <sheet name="Water and waste water managemen" sheetId="13" r:id="rId7"/>
    <sheet name="Land use and area projects" sheetId="14" r:id="rId8"/>
    <sheet name="Climate change adaptation" sheetId="15" r:id="rId9"/>
    <sheet name="Assumptions" sheetId="26" r:id="rId10"/>
  </sheets>
  <definedNames>
    <definedName name="_xlnm._FilterDatabase" localSheetId="1" hidden="1">Buildings!$A$3:$N$93</definedName>
    <definedName name="_xlnm._FilterDatabase" localSheetId="8" hidden="1">'Climate change adaptation'!$A$2:$J$2</definedName>
    <definedName name="_xlnm._FilterDatabase" localSheetId="2" hidden="1">'Energy efficiency'!$A$4:$M$4</definedName>
    <definedName name="_xlnm._FilterDatabase" localSheetId="7" hidden="1">'Land use and area projects'!$A$2:$K$2</definedName>
    <definedName name="_xlnm._FilterDatabase" localSheetId="3" hidden="1">'Renwable energy'!$A$3:$P$3</definedName>
    <definedName name="_xlnm._FilterDatabase" localSheetId="4" hidden="1">Transportation!$A$3:$K$3</definedName>
    <definedName name="_xlnm._FilterDatabase" localSheetId="5" hidden="1">'Waste and circular economy'!$A$3:$L$3</definedName>
    <definedName name="_xlnm._FilterDatabase" localSheetId="6" hidden="1">'Water and waste water managemen'!$A$3:$K$3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8" i="1" l="1"/>
  <c r="T13" i="16" l="1"/>
  <c r="F20" i="16" l="1"/>
  <c r="N83" i="1"/>
  <c r="N82" i="1"/>
  <c r="N81" i="1"/>
  <c r="N80" i="1"/>
  <c r="N79" i="1"/>
  <c r="N78" i="1"/>
  <c r="N77" i="1"/>
  <c r="N89" i="1"/>
  <c r="N88" i="1"/>
  <c r="N87" i="1"/>
  <c r="N86" i="1"/>
  <c r="N85" i="1"/>
  <c r="N84" i="1"/>
  <c r="N90" i="1"/>
  <c r="N91" i="1"/>
  <c r="N92" i="1"/>
  <c r="N75" i="1"/>
  <c r="N74" i="1"/>
  <c r="N73" i="1"/>
  <c r="N72" i="1"/>
  <c r="N71"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7" i="1"/>
  <c r="N6" i="1"/>
  <c r="N5" i="1"/>
  <c r="N4" i="1"/>
  <c r="P9" i="9"/>
  <c r="I29" i="11"/>
  <c r="H29" i="11"/>
  <c r="G29" i="11"/>
  <c r="P11" i="9"/>
  <c r="P10" i="9"/>
  <c r="P8" i="9"/>
  <c r="P7" i="9"/>
  <c r="P6" i="9"/>
  <c r="P5" i="9"/>
  <c r="P4" i="9"/>
  <c r="H13" i="16"/>
  <c r="K13" i="16" s="1"/>
  <c r="L13" i="16" s="1"/>
  <c r="L26" i="10"/>
  <c r="K26" i="10"/>
  <c r="I26" i="10"/>
  <c r="H26" i="10"/>
  <c r="G26" i="10"/>
  <c r="M25" i="10"/>
  <c r="M22" i="10"/>
  <c r="M21" i="10"/>
  <c r="M20" i="10"/>
  <c r="M19" i="10"/>
  <c r="M18" i="10"/>
  <c r="M16" i="10"/>
  <c r="M15" i="10"/>
  <c r="M14" i="10"/>
  <c r="M13" i="10"/>
  <c r="M12" i="10"/>
  <c r="M11" i="10"/>
  <c r="M10" i="10"/>
  <c r="M9" i="10"/>
  <c r="M6" i="10"/>
  <c r="M5" i="10"/>
  <c r="G10" i="15"/>
  <c r="H10" i="15"/>
  <c r="I10" i="15"/>
  <c r="G9" i="14"/>
  <c r="H9" i="14"/>
  <c r="I9" i="14"/>
  <c r="K9" i="14"/>
  <c r="K28" i="11"/>
  <c r="K7" i="11"/>
  <c r="K29" i="11" l="1"/>
  <c r="K15" i="16" s="1"/>
  <c r="L15" i="16" s="1"/>
  <c r="M26" i="10"/>
  <c r="K46" i="13"/>
  <c r="I17" i="16" s="1"/>
  <c r="I46" i="13"/>
  <c r="H46" i="13"/>
  <c r="G46" i="13"/>
  <c r="I31" i="12"/>
  <c r="H31" i="12"/>
  <c r="G31" i="12"/>
  <c r="K31" i="12"/>
  <c r="L31" i="12"/>
  <c r="I16" i="16" s="1"/>
  <c r="G14" i="16" l="1"/>
  <c r="K14" i="16" s="1"/>
  <c r="L14" i="16" s="1"/>
  <c r="P12" i="9"/>
  <c r="O12" i="9" l="1"/>
  <c r="N12" i="9"/>
  <c r="I12" i="9"/>
  <c r="H12" i="9"/>
  <c r="G12" i="9"/>
  <c r="E19" i="16"/>
  <c r="E18" i="16"/>
  <c r="E17" i="16"/>
  <c r="E16" i="16"/>
  <c r="E15" i="16"/>
  <c r="E14" i="16"/>
  <c r="E13" i="16"/>
  <c r="E12" i="16"/>
  <c r="E20" i="16" l="1"/>
  <c r="N93" i="1"/>
  <c r="M93" i="1"/>
  <c r="H12" i="16" s="1"/>
  <c r="H20" i="16" s="1"/>
  <c r="L93" i="1"/>
  <c r="K93" i="1"/>
  <c r="I93" i="1"/>
  <c r="H93" i="1"/>
  <c r="G93" i="1"/>
  <c r="G12" i="16" l="1"/>
  <c r="K12" i="16" l="1"/>
  <c r="L12" i="16" s="1"/>
  <c r="G20" i="16"/>
  <c r="K20" i="16" l="1"/>
  <c r="L2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tc={3528D3C2-2097-477D-AF1F-22FC85ACA2B6}</author>
    <author>tc={DC34C350-A8A2-4F8E-8DD1-B7F1C1162E32}</author>
  </authors>
  <commentList>
    <comment ref="K12" authorId="0" shapeId="0" xr:uid="{3528D3C2-2097-477D-AF1F-22FC85ACA2B6}">
      <text>
        <t>[Threaded comment]
Your version of Excel allows you to read this threaded comment; however, any edits to it will get removed if the file is opened in a newer version of Excel. Learn more: https://go.microsoft.com/fwlink/?linkid=870924
Comment:
    Two rounding errors in the PDF version of the impact report caused this figure to originally be reported as 6991 (using the default grid factor of 0,315 kg CO2e per kilowatt hour). Comments have been added to the projects in question in the project list.</t>
      </text>
    </comment>
    <comment ref="K13" authorId="1" shapeId="0" xr:uid="{DC34C350-A8A2-4F8E-8DD1-B7F1C1162E32}">
      <text>
        <t>[Threaded comment]
Your version of Excel allows you to read this threaded comment; however, any edits to it will get removed if the file is opened in a newer version of Excel. Learn more: https://go.microsoft.com/fwlink/?linkid=870924
Comment:
    Minor calculation errors in the PDF version of the impact report caused this figure to originally be reported as 5637 (using the default grid factor of 0,315 kg CO2e per kilowatt hour). Comments have been added to the projects in question in the project list.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tc={DF47445A-EAAA-4689-8E91-4A3DF185B32D}</author>
    <author>Torunn Brånå</author>
    <author>tc={EC21C56E-727D-4B63-BD62-00DAFB278655}</author>
    <author>tc={FF59AEE9-76A5-425F-9032-3DD579B06004}</author>
  </authors>
  <commentList>
    <comment ref="N10" authorId="0" shapeId="0" xr:uid="{DF47445A-EAAA-4689-8E91-4A3DF185B32D}">
      <text>
        <t>[Threaded comment]
Your version of Excel allows you to read this threaded comment; however, any edits to it will get removed if the file is opened in a newer version of Excel. Learn more: https://go.microsoft.com/fwlink/?linkid=870924
Comment:
    Rounding error in PDF version of the impact report; was reported as 2 tonnes</t>
      </text>
    </comment>
    <comment ref="H43" authorId="1" shapeId="0" xr:uid="{9E34B1D4-1735-43F8-A2A8-7E3080C2B060}">
      <text>
        <r>
          <rPr>
            <b/>
            <sz val="9"/>
            <color indexed="81"/>
            <rFont val="Tahoma"/>
            <family val="2"/>
          </rPr>
          <t>Torunn Brånå:</t>
        </r>
        <r>
          <rPr>
            <sz val="9"/>
            <color indexed="81"/>
            <rFont val="Tahoma"/>
            <family val="2"/>
          </rPr>
          <t xml:space="preserve">
Overstyrt pga. det blir feil andel utestående (de måtte ha innvilget beløp inkl. mva men utbetalt eks. mva)</t>
        </r>
      </text>
    </comment>
    <comment ref="N68" authorId="2" shapeId="0" xr:uid="{EC21C56E-727D-4B63-BD62-00DAFB278655}">
      <text>
        <t>[Threaded comment]
Your version of Excel allows you to read this threaded comment; however, any edits to it will get removed if the file is opened in a newer version of Excel. Learn more: https://go.microsoft.com/fwlink/?linkid=870924
Comment:
    Rounding error in PDF version of the impact report; was reported as 4 tonnes</t>
      </text>
    </comment>
    <comment ref="I82" authorId="3" shapeId="0" xr:uid="{FF59AEE9-76A5-425F-9032-3DD579B06004}">
      <text>
        <t>[Threaded comment]
Your version of Excel allows you to read this threaded comment; however, any edits to it will get removed if the file is opened in a newer version of Excel. Learn more: https://go.microsoft.com/fwlink/?linkid=870924
Comment:
    Kontroller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tc={295E990D-3BE8-4FEE-AD24-31FABB72ACC3}</author>
  </authors>
  <commentList>
    <comment ref="M10" authorId="0" shapeId="0" xr:uid="{295E990D-3BE8-4FEE-AD24-31FABB72ACC3}">
      <text>
        <t>[Threaded comment]
Your version of Excel allows you to read this threaded comment; however, any edits to it will get removed if the file is opened in a newer version of Excel. Learn more: https://go.microsoft.com/fwlink/?linkid=870924
Comment:
    Calculation error: reported as 12 in the PDF version of impact report.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tc={DE97249A-E9D4-4BA2-97B1-BF58C8141A7A}</author>
    <author>tc={AED27108-1568-4B73-8C89-A38C9BD30CC8}</author>
    <author>tc={FC8AD3CE-7762-46F9-AB84-18B645766076}</author>
    <author>tc={EC08FBF1-BACE-4903-B134-2A9426FEAC79}</author>
    <author>tc={8BB2E05D-9DDA-49BD-ACD1-AF46BEC118C0}</author>
    <author>tc={E5A70929-B176-421A-9EBE-3E0C4EDC9DFA}</author>
  </authors>
  <commentList>
    <comment ref="K7" authorId="0" shapeId="0" xr:uid="{DE97249A-E9D4-4BA2-97B1-BF58C8141A7A}">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9" authorId="1" shapeId="0" xr:uid="{AED27108-1568-4B73-8C89-A38C9BD30CC8}">
      <text>
        <t>[Threaded comment]
Your version of Excel allows you to read this threaded comment; however, any edits to it will get removed if the file is opened in a newer version of Excel. Learn more: https://go.microsoft.com/fwlink/?linkid=870924
Comment:
    Emissions savings reported by the borrower. This figure has not been grid factor adjusted.</t>
      </text>
    </comment>
    <comment ref="K18" authorId="2" shapeId="0" xr:uid="{FC8AD3CE-7762-46F9-AB84-18B645766076}">
      <text>
        <t>[Threaded comment]
Your version of Excel allows you to read this threaded comment; however, any edits to it will get removed if the file is opened in a newer version of Excel. Learn more: https://go.microsoft.com/fwlink/?linkid=870924
Comment:
    Emissions savings reported by the borrower. This figure has not been grid factor adjusted.</t>
      </text>
    </comment>
    <comment ref="K21" authorId="3" shapeId="0" xr:uid="{EC08FBF1-BACE-4903-B134-2A9426FEAC79}">
      <text>
        <t>[Threaded comment]
Your version of Excel allows you to read this threaded comment; however, any edits to it will get removed if the file is opened in a newer version of Excel. Learn more: https://go.microsoft.com/fwlink/?linkid=870924
Comment:
    Emissions savings reported by the borrower. This figure has not been grid factor adjusted.</t>
      </text>
    </comment>
    <comment ref="K26" authorId="4" shapeId="0" xr:uid="{8BB2E05D-9DDA-49BD-ACD1-AF46BEC118C0}">
      <text>
        <t>[Threaded comment]
Your version of Excel allows you to read this threaded comment; however, any edits to it will get removed if the file is opened in a newer version of Excel. Learn more: https://go.microsoft.com/fwlink/?linkid=870924
Comment:
    Emissions savings reported by the borrower. This figure has not been grid factor adjusted.</t>
      </text>
    </comment>
    <comment ref="K28" authorId="5" shapeId="0" xr:uid="{E5A70929-B176-421A-9EBE-3E0C4EDC9DFA}">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tc={49A1BE06-F9B5-4820-8AEA-B57594B0F3EE}</author>
  </authors>
  <commentList>
    <comment ref="H29" authorId="0" shapeId="0" xr:uid="{49A1BE06-F9B5-4820-8AEA-B57594B0F3EE}">
      <text>
        <t>[Threaded comment]
Your version of Excel allows you to read this threaded comment; however, any edits to it will get removed if the file is opened in a newer version of Excel. Learn more: https://go.microsoft.com/fwlink/?linkid=870924
Comment:
    Over akseptert</t>
      </text>
    </comment>
  </commentList>
</comments>
</file>

<file path=xl/sharedStrings.xml><?xml version="1.0" encoding="utf-8"?>
<sst xmlns="http://schemas.openxmlformats.org/spreadsheetml/2006/main" count="1257" uniqueCount="750">
  <si>
    <t>Sirkula IKS</t>
  </si>
  <si>
    <t>Hurum Eiendomsselskap KF</t>
  </si>
  <si>
    <t>Ålgårdhallen AS</t>
  </si>
  <si>
    <t>Brevik Fergeselskap IKS</t>
  </si>
  <si>
    <t>Søre Sunnmøre Reinhaldsverk IKS</t>
  </si>
  <si>
    <t>IVAR IKS</t>
  </si>
  <si>
    <t>Røyken Eiendom AS</t>
  </si>
  <si>
    <t>Kristiansund og Nordmøre Havn IKS</t>
  </si>
  <si>
    <t>Renovasjon i Grenland IKS</t>
  </si>
  <si>
    <t>Elverum Tomteselskap AS</t>
  </si>
  <si>
    <t>Agder Renovasjon IKS</t>
  </si>
  <si>
    <t>Opplevelsessenteret Østfoldbadet AS</t>
  </si>
  <si>
    <t>Region Nordhordaland Helsehus IKS</t>
  </si>
  <si>
    <t>Molde og Romsdal Havn IKS/ Molde Havnevesen KF</t>
  </si>
  <si>
    <t>Steinkjerbygg KF</t>
  </si>
  <si>
    <t>Eid Industrihus KF</t>
  </si>
  <si>
    <t>Hamos Forvaltning IKS</t>
  </si>
  <si>
    <t>Haugaland Interkommunale Miljøverk</t>
  </si>
  <si>
    <t>Gjøvik Rådhus AS</t>
  </si>
  <si>
    <t>Dyrøy energi AS</t>
  </si>
  <si>
    <t>HAMOS Forvaltning IKS</t>
  </si>
  <si>
    <t xml:space="preserve">HAMOS Forvlatning IKS </t>
  </si>
  <si>
    <t>Eid Fjordvarme KF</t>
  </si>
  <si>
    <t>Karmsund Havn IKS</t>
  </si>
  <si>
    <t>Stavangerregionen Havn IKS</t>
  </si>
  <si>
    <t>Harstad havn KF</t>
  </si>
  <si>
    <t>Ferde AS</t>
  </si>
  <si>
    <t>Ålesundregionen Interkommunale Miljøselskap IKS</t>
  </si>
  <si>
    <t>Simas IKS</t>
  </si>
  <si>
    <t xml:space="preserve">Romerike Avfallsforedling IKS </t>
  </si>
  <si>
    <t xml:space="preserve">Søre Sunnmøre Reinhaldsverik IKS </t>
  </si>
  <si>
    <t xml:space="preserve">Sirkula IKS </t>
  </si>
  <si>
    <t>Horisont Miljøpark IKS</t>
  </si>
  <si>
    <t xml:space="preserve">Gålåsholmen </t>
  </si>
  <si>
    <t>Vest-Finnmark Avfallsselskap (Vefas)</t>
  </si>
  <si>
    <t>FjellVAR</t>
  </si>
  <si>
    <t>Rødven Vassverk SA</t>
  </si>
  <si>
    <t>Søndre Follo Renseanlegg IKS</t>
  </si>
  <si>
    <t>Midtre Romerike avløpsselskap (MIRA IKS)</t>
  </si>
  <si>
    <t xml:space="preserve">Søndre Helgeland Miljøverk </t>
  </si>
  <si>
    <t>HIAS IKS</t>
  </si>
  <si>
    <t>Hias IKS</t>
  </si>
  <si>
    <t xml:space="preserve">HIAS IKS </t>
  </si>
  <si>
    <t xml:space="preserve">IVAR IKS </t>
  </si>
  <si>
    <t>Tønsberg Renseanlegg IKS</t>
  </si>
  <si>
    <t xml:space="preserve">Åknes/Tafjord Beredskap IKS </t>
  </si>
  <si>
    <t>Romerike avfallsforedling IKS (ROAF)</t>
  </si>
  <si>
    <t>n/a</t>
  </si>
  <si>
    <t>IKA Kongsberg IKS</t>
  </si>
  <si>
    <t>2019-2020</t>
  </si>
  <si>
    <t>2020-2021</t>
  </si>
  <si>
    <t>2012-2016</t>
  </si>
  <si>
    <t>2016-2017</t>
  </si>
  <si>
    <t>2018-2019</t>
  </si>
  <si>
    <t>2017-2018</t>
  </si>
  <si>
    <t>2014-2015</t>
  </si>
  <si>
    <t>2014-2016</t>
  </si>
  <si>
    <t>2018-2020</t>
  </si>
  <si>
    <t>2016-2018</t>
  </si>
  <si>
    <t>2017-2020</t>
  </si>
  <si>
    <t>2019-2022</t>
  </si>
  <si>
    <t>2019-2021</t>
  </si>
  <si>
    <t>2017-2019</t>
  </si>
  <si>
    <t>2016-2019</t>
  </si>
  <si>
    <t>2016-2020</t>
  </si>
  <si>
    <t>2015-2017</t>
  </si>
  <si>
    <t>2015-2018</t>
  </si>
  <si>
    <t>2015-2016</t>
  </si>
  <si>
    <t>2013-2015</t>
  </si>
  <si>
    <t>2012-2018</t>
  </si>
  <si>
    <t>2011-2014</t>
  </si>
  <si>
    <t>2011-2013</t>
  </si>
  <si>
    <t>2010-2013</t>
  </si>
  <si>
    <t>2010-2012</t>
  </si>
  <si>
    <t>2009-2010</t>
  </si>
  <si>
    <t>2009-2012</t>
  </si>
  <si>
    <t>2008-2017</t>
  </si>
  <si>
    <t>2011-2017</t>
  </si>
  <si>
    <t>2012-2014</t>
  </si>
  <si>
    <t>2010-2015</t>
  </si>
  <si>
    <t>2012-2017</t>
  </si>
  <si>
    <t>2015-2021</t>
  </si>
  <si>
    <t>2010-2018</t>
  </si>
  <si>
    <t>2011-2012</t>
  </si>
  <si>
    <t>2013-2018</t>
  </si>
  <si>
    <t>2017-20218</t>
  </si>
  <si>
    <t>2017-2022</t>
  </si>
  <si>
    <t>2018-2021</t>
  </si>
  <si>
    <t>2017-2021</t>
  </si>
  <si>
    <t>2014-2018</t>
  </si>
  <si>
    <t>2018-2022</t>
  </si>
  <si>
    <t>Buildings</t>
  </si>
  <si>
    <t>Project number</t>
  </si>
  <si>
    <t>Borrower</t>
  </si>
  <si>
    <t>Project name</t>
  </si>
  <si>
    <t>Last disbursement</t>
  </si>
  <si>
    <t xml:space="preserve">Description </t>
  </si>
  <si>
    <t xml:space="preserve">Green loan outstanding (1000 NOK) </t>
  </si>
  <si>
    <t>Disbursed green loan (1000 NOK)</t>
  </si>
  <si>
    <t>Total cost  (1000 NOK)</t>
  </si>
  <si>
    <t xml:space="preserve">KBN share of financing </t>
  </si>
  <si>
    <t>Molde municipality</t>
  </si>
  <si>
    <t>Low energy health centre</t>
  </si>
  <si>
    <t xml:space="preserve">A health centre in Knarvik built to the passive-house standard. Thermal energy supply. </t>
  </si>
  <si>
    <t>Ibestad municipality</t>
  </si>
  <si>
    <t>Ibestad nursing home and sheltered housing units - low energy</t>
  </si>
  <si>
    <t>New, energy efficient nursing home and sheltered housing units, built to the passive-house standard and using maintenance-free materials. Use of electric cars facilitated with charging stations. Estimated energy saving of 45% compared with a standard reference building.</t>
  </si>
  <si>
    <t>Skiptvet municipality</t>
  </si>
  <si>
    <t>Construction of Vestgård school using mass timber (administration wing)</t>
  </si>
  <si>
    <t>The building has mass timber wall structures.</t>
  </si>
  <si>
    <t>Fyresdal municipality</t>
  </si>
  <si>
    <t>Mass timber sports hall</t>
  </si>
  <si>
    <t xml:space="preserve">Combined sports hall for the school and for the whole community, built from mass timber. Heated by water-to-water heating using water from Fyresdal lake via existing water connection. </t>
  </si>
  <si>
    <t>Marker municipality</t>
  </si>
  <si>
    <t>New mass timber nursery</t>
  </si>
  <si>
    <t>Inderøy municipality</t>
  </si>
  <si>
    <t>Mosvik sheltered housing units - mass timber</t>
  </si>
  <si>
    <t>The City of Oslo</t>
  </si>
  <si>
    <t xml:space="preserve">The new Jordal Amfi arena - ice rink with innovative energy solutions </t>
  </si>
  <si>
    <t>Solund municipality</t>
  </si>
  <si>
    <t>New energy efficient sheltered housing units</t>
  </si>
  <si>
    <t>Grane municipality</t>
  </si>
  <si>
    <t>New energy efficient health centre</t>
  </si>
  <si>
    <t>New nursery a short distance from the town centre. Built from mass timber and meets low-energy standards.</t>
  </si>
  <si>
    <t>Renovation of existing nursing home and construction of 24 new sheltered housing units. Climate-friendly materials used, waterborne heating and planned as a low-energy building.</t>
  </si>
  <si>
    <t>The ice rink will be built to ensure the best possible heat recovery, with good temperature control systems and a high degree of efficient energy consumption. The ice rink is expected to be 97.5% self-sufficient in thermal energy and the overall construction will use 36% less energy than a standard reference project.</t>
  </si>
  <si>
    <t>Nine low-energy sheltered housing units built to passive-house requirements. Long-lasting, environmentally friendly materials have been used. All energy consumption is managed using a central operational control system.</t>
  </si>
  <si>
    <t>New energy efficient health centre with 24 nursing home places and 8 sheltered housing units which uses boreholes for ground source heating. The centre's energy demand will be 30% lower than required by applicable building regulations.</t>
  </si>
  <si>
    <t>Hurum health centre, BREEAM-certified as "Excellent"</t>
  </si>
  <si>
    <t xml:space="preserve">New sports hall and remodelling of existing sports hall </t>
  </si>
  <si>
    <t>Nesna municipality</t>
  </si>
  <si>
    <t xml:space="preserve">Nesna harbour - energy-efficient building </t>
  </si>
  <si>
    <t>Gildeskål municipality</t>
  </si>
  <si>
    <t xml:space="preserve">Inndyr sheltered housing units - mass timber </t>
  </si>
  <si>
    <t>Stjørdal municipality</t>
  </si>
  <si>
    <t>Stjørdal health centre - low energy</t>
  </si>
  <si>
    <t>Vestnes municipality</t>
  </si>
  <si>
    <t>Stella Maris  - a low-energy health centre</t>
  </si>
  <si>
    <t>The building, which will meet the energy-plus standard, will require 40% less energy than a standard reference building. The measures used include multiple boreholes, solar thermal collectors on the roof and solar panels on the roof and walls.</t>
  </si>
  <si>
    <t>Energy efficient sports building with solar panels on the roof.</t>
  </si>
  <si>
    <t xml:space="preserve">Multi-function health centre that includes 16 new nursing home places. Compact building envelope with an estimated energy demand 22.8% below that of a standard reference building. </t>
  </si>
  <si>
    <t>New sheltered housing development with seven units. Landmark building constructed from mass timber. The mass timber elements are locally produced and come from Hoisko in Finland.</t>
  </si>
  <si>
    <t xml:space="preserve">A new health centre that will contribute to the co-location of specialist health and welfare services. Significant reduction in energy consumption and the centre will meet the passive-house standard. Energy for heating provided by a woodchip fired district heating plant, with a solar panel installation meeting other energy needs.  </t>
  </si>
  <si>
    <t>A new and future-oriented healthcare and welfare services centre. The greenhouse gas emissions associated with the project's materials will be 26% lower than a standard reference building.</t>
  </si>
  <si>
    <t>Aust-Agder county municipality</t>
  </si>
  <si>
    <t xml:space="preserve">New low-energy upper secondary school in Tvedestrand </t>
  </si>
  <si>
    <t>New administration building in Gålåsholmen and an area for reuse</t>
  </si>
  <si>
    <t xml:space="preserve">Torvbråten school and multi-use sports hall  - mass timber </t>
  </si>
  <si>
    <t xml:space="preserve">Sydskogen school - mass timber </t>
  </si>
  <si>
    <t>The school is dimensioned for around 700 pupils. Mass timber construction that meets the energy-plus standard.</t>
  </si>
  <si>
    <t xml:space="preserve">Mass timber passive-house standard administration building. There is a plan to produce electricity and heat from methane gas from a nearby landfill site. </t>
  </si>
  <si>
    <t>New school building with space for 476 pupils that is being built with the goal of being awarded the Nordic Swan logo. The school will be built using mass timber and in accordance with the passive-house standard.</t>
  </si>
  <si>
    <t xml:space="preserve">Norway's first school to be awarded the Nordic Swan logo. Dimensioned for around 500 pupils. The school is being built to the passive-house standard and from mass timber, and the construction site is fossil-fuel-free. </t>
  </si>
  <si>
    <t>Bærum municipality</t>
  </si>
  <si>
    <t>Jarenga nursery - low energy</t>
  </si>
  <si>
    <t xml:space="preserve">Lindelia residential care centre  - low energy </t>
  </si>
  <si>
    <t>Oksenøya local centre  - a FutureBuilt model project</t>
  </si>
  <si>
    <t xml:space="preserve">Nansenparken nursery - low energy </t>
  </si>
  <si>
    <t xml:space="preserve">Carpe Diem dementia village - low energy </t>
  </si>
  <si>
    <t xml:space="preserve">Bekkestua elementary school - low energy </t>
  </si>
  <si>
    <t xml:space="preserve">Levre elementary school - sustainable materials </t>
  </si>
  <si>
    <t>A residential care centre with 132 institutional places, a day centre and a café. Connected to district heating/cooling and built to the passive-house standard.</t>
  </si>
  <si>
    <r>
      <t xml:space="preserve">A local centre that will include an elementary school with five parallel forms in each year, a nursery for 300 children, a multi-use sports hall, an artificial grass playing field and </t>
    </r>
    <r>
      <rPr>
        <sz val="11"/>
        <color theme="1"/>
        <rFont val="IBM Plex Sans"/>
        <family val="2"/>
        <scheme val="minor"/>
      </rPr>
      <t>outdoor sports facilities, as well as a residential care centre with 150 places. The centre is a FutureBuilt model project, and the plan is for it to be BREEAM-NOR certified as 'Excellent' and energy-plus certified.</t>
    </r>
  </si>
  <si>
    <t xml:space="preserve">A new 200-place nursery built to the passive-house standard. The building will be connected to a new vacuum facility for waste and will use district heating and cooling as well as its own solar panels. </t>
  </si>
  <si>
    <t>A dementia village with 158 institutional places built to the passive-house standard. The building will be connected to a district heating system and will have its own solar panels. Fossil-fuel-free construction site.</t>
  </si>
  <si>
    <t>A new elementary school with four parallel forms in each year that will be BREEAM-NOR certified as "Very Good". The building will be built with minimal fossil fuel usage, a measure that the municipality anticipates will save 83 tonnes of CO2.</t>
  </si>
  <si>
    <t>New elementary school for 800 pupils built in low-carbon concrete, recycled steel and sustainable timber. Solar cells on the facade.</t>
  </si>
  <si>
    <t>Nesodden municipality</t>
  </si>
  <si>
    <t>Skoklefall sheltered housing units - low energy</t>
  </si>
  <si>
    <t>Sheltered housing with 15 units and a dementia facility staffed 24/7 with 28 places. Heating and cooling through geothermal wells.</t>
  </si>
  <si>
    <t>Kvæfjord municipality</t>
  </si>
  <si>
    <t xml:space="preserve">Kveldrov health centre - low energy </t>
  </si>
  <si>
    <t>Oppegård municipality</t>
  </si>
  <si>
    <t>Mass timber sheltered housing units on Edvard Griegs vei</t>
  </si>
  <si>
    <t>Kvænangen municipality</t>
  </si>
  <si>
    <t xml:space="preserve">Kvænangen elementary and lower secondary school with sports hall - mass timber </t>
  </si>
  <si>
    <t>New administration building, weighbridge booth and vehicle access - low energy</t>
  </si>
  <si>
    <t>New health centre with co-located municipal services. Energy-efficient building with waterborne heating in almost every room provided by an air-to-water heat pump. 31% reduction in energy demand compared with a standard reference building.</t>
  </si>
  <si>
    <t>Construction of 72 sheltered housing units, a day care centre and a café, as well as a base for home care services. Structure will be in mass timber and low-carbon concrete and will comply with the passive-house standard. Heating provided by district heating.</t>
  </si>
  <si>
    <t>A new school with a multi-use sports hall, dimensioned for 195 pupils. Built from mass timber.</t>
  </si>
  <si>
    <t>A new administration building built to the passive-house standard. Environmentally friendly façade in timber with solar panels that will meet a significant proportion of the energy needed for lighting and electric car charging points. 50% lower energy requirement compared with a standard reference building.</t>
  </si>
  <si>
    <t>Ulvik council</t>
  </si>
  <si>
    <t xml:space="preserve">Ulvik nursing home - low energy </t>
  </si>
  <si>
    <t>Østfoldbadet swimming pool - low energy</t>
  </si>
  <si>
    <t>Nord-Odal municipality</t>
  </si>
  <si>
    <t>New, energy-efficient nursing home built to the passive-house standard, with fjord-based heating/cooling.</t>
  </si>
  <si>
    <t>Upgrades to existing swimming pool and a new extension building. The buildings' combined energy demand will be 35% lower than required by the applicable building regulations.</t>
  </si>
  <si>
    <t>Library, bank premises, meeting places and ten apartments. Iconic building in mass timber with underfloor heating and hot water via a heat pump with energy wells as the source of heat.</t>
  </si>
  <si>
    <t>Alta municipality</t>
  </si>
  <si>
    <t xml:space="preserve">Alta care centre - mass timber </t>
  </si>
  <si>
    <t>The centre includes 60 sheltered housing units and 108 nursing home places spread across five buildings. The buildings are built from mass timber and ground-source heating will meet 50% of its energy requirements.</t>
  </si>
  <si>
    <t>Sør-Odal municipality</t>
  </si>
  <si>
    <t xml:space="preserve">Glommasvingen School - mass timber </t>
  </si>
  <si>
    <t>New school building with space for 900 pupils, as well as a new multi-use sports hall.  Mass timber structure, built to the passive-house standard. BREEAM-certified as "Very Good".</t>
  </si>
  <si>
    <t>Elverum municipality</t>
  </si>
  <si>
    <t xml:space="preserve">Ydalir school and nursery - mass timber </t>
  </si>
  <si>
    <t>The school will have space for 350 pupils. Mass timber structure, built to the passive-house standard. BREEAM-NOR certification planned.</t>
  </si>
  <si>
    <t>Vestfold county authority</t>
  </si>
  <si>
    <t xml:space="preserve">New Horten upper secondary school - mass timber </t>
  </si>
  <si>
    <t>New upper secondary school for 1,200 pupils built from mass timber. The building will be BREEAM-NOR certified as 'Outstanding' and will satisfy FutureBuilt's definition of an energy-plus building through the use of solar panels on the roof, among other measures.</t>
  </si>
  <si>
    <t>Flesberg municipality</t>
  </si>
  <si>
    <t xml:space="preserve">Flesberg School with sports hall and swimming pool - mass timber </t>
  </si>
  <si>
    <t>New school building for 420 pupils with a sports hall and a swimming pool. Built from mass timber.</t>
  </si>
  <si>
    <t xml:space="preserve">New low-energy harbour building in Molde </t>
  </si>
  <si>
    <t>New waste transfer facility with solar panels</t>
  </si>
  <si>
    <t>Skaun municipality</t>
  </si>
  <si>
    <t>Skaun elementary school and cultural venue</t>
  </si>
  <si>
    <t xml:space="preserve">Søndre Land municipality </t>
  </si>
  <si>
    <t>Hovli care home - mass timber</t>
  </si>
  <si>
    <t>New low-energy harbour building in Molde</t>
  </si>
  <si>
    <t xml:space="preserve">Jevnaker municipality </t>
  </si>
  <si>
    <t>Bergerbakken school with sports hall  - mass timber</t>
  </si>
  <si>
    <t xml:space="preserve">Halden municipality </t>
  </si>
  <si>
    <t>Bergheim dementia centre - mass timber</t>
  </si>
  <si>
    <t xml:space="preserve">Kongeveien school - low energy and mass timber </t>
  </si>
  <si>
    <t xml:space="preserve">Trondheim municipality </t>
  </si>
  <si>
    <t>Lade school with sports hall - low energy and mass timber</t>
  </si>
  <si>
    <t xml:space="preserve">Lø nursery - mass timber </t>
  </si>
  <si>
    <t>Mære nursery - mass timber</t>
  </si>
  <si>
    <t>Mære elementary school - mass timber</t>
  </si>
  <si>
    <t>New Holmen school with sports hall</t>
  </si>
  <si>
    <t>Renovating and extending Hasle school</t>
  </si>
  <si>
    <t>Renovation of Slemdal school</t>
  </si>
  <si>
    <t>New Steinkjer elementary school with sports facilities</t>
  </si>
  <si>
    <t>Tvedestrand municipality</t>
  </si>
  <si>
    <t>New Tvedestrand upper secondary school with sports facilities</t>
  </si>
  <si>
    <t>Sel municipality</t>
  </si>
  <si>
    <t>"Otta brygge": Homes for people with disabilities</t>
  </si>
  <si>
    <t>Flatås sports club</t>
  </si>
  <si>
    <t>Flatås sports hall - environmental profile</t>
  </si>
  <si>
    <t>Enebakk municipality</t>
  </si>
  <si>
    <t>Ytre Enebakk school - mass timber</t>
  </si>
  <si>
    <t>Sagastad knowledge centre</t>
  </si>
  <si>
    <t>Horten municipality</t>
  </si>
  <si>
    <t xml:space="preserve">Low-energy sports hall in Lystlunden </t>
  </si>
  <si>
    <t>Granly school - low energy</t>
  </si>
  <si>
    <t xml:space="preserve">Orkdal municipality </t>
  </si>
  <si>
    <t xml:space="preserve">Rosenvik public housing complex - mass timber </t>
  </si>
  <si>
    <t>Lyngen municipality</t>
  </si>
  <si>
    <t>Leangen school - mass timber</t>
  </si>
  <si>
    <t>Kongsvinger municipality</t>
  </si>
  <si>
    <t>Kongsvinger lower secondary school - mass timber</t>
  </si>
  <si>
    <t>Flå municipality</t>
  </si>
  <si>
    <t xml:space="preserve">Flå nursery -  mass timber </t>
  </si>
  <si>
    <t>Møre and Romsdal county municipality</t>
  </si>
  <si>
    <t>Romsdal upper secondary school - mass timber</t>
  </si>
  <si>
    <t>Moss municipality</t>
  </si>
  <si>
    <t>New Hoppern school with sports hall</t>
  </si>
  <si>
    <t>Nærøy municipality</t>
  </si>
  <si>
    <t>New Kolvereid school - mass timber</t>
  </si>
  <si>
    <t>Åfjord municipality</t>
  </si>
  <si>
    <t>Passive house project for upper secondary school pupils</t>
  </si>
  <si>
    <t>Eid municipality</t>
  </si>
  <si>
    <t xml:space="preserve">Mass timber sheltered housing units </t>
  </si>
  <si>
    <t>Malvik municipality</t>
  </si>
  <si>
    <t>Hommelvik lower secondary school</t>
  </si>
  <si>
    <t>Low-energy administration building</t>
  </si>
  <si>
    <t xml:space="preserve">Drammen municipality </t>
  </si>
  <si>
    <t>Fjell nursery - mass timber</t>
  </si>
  <si>
    <t xml:space="preserve">Marienlyst school - low energy </t>
  </si>
  <si>
    <t>Øvre Eiker municipality</t>
  </si>
  <si>
    <t xml:space="preserve">Hokksund elementary school - low energy </t>
  </si>
  <si>
    <t>Kristiansand municipality</t>
  </si>
  <si>
    <t xml:space="preserve">Aquarama water park - low energy </t>
  </si>
  <si>
    <t>Energy efficiency improvements to Town Hall Quarter</t>
  </si>
  <si>
    <t>Indre Fosen municipality</t>
  </si>
  <si>
    <t>Energy-efficient emergency services building</t>
  </si>
  <si>
    <t>Sør-Varanger municipality</t>
  </si>
  <si>
    <t>Kirkenes elementary and lower secondary school - low energy</t>
  </si>
  <si>
    <t>Greverudåsen sheltered housing - low energy</t>
  </si>
  <si>
    <t xml:space="preserve">Augestad nursery - low energy </t>
  </si>
  <si>
    <t xml:space="preserve">Ødegården nursery - low energy </t>
  </si>
  <si>
    <t>Asker municipality</t>
  </si>
  <si>
    <t xml:space="preserve">Holmen swimming pool - energy efficient </t>
  </si>
  <si>
    <t>Farsund municipality</t>
  </si>
  <si>
    <t xml:space="preserve">Alcoa sports park - low energy </t>
  </si>
  <si>
    <t>Kistefossdammen nursery - energy-plus building</t>
  </si>
  <si>
    <t>Frogn municipality</t>
  </si>
  <si>
    <t xml:space="preserve">Ullerud health centre - mass timber </t>
  </si>
  <si>
    <t xml:space="preserve">New Åsly school - low energy </t>
  </si>
  <si>
    <t xml:space="preserve">New office building built with low energy consumption and low-emission materials. Heating need met by heat pumps with air and water as energy sources. </t>
  </si>
  <si>
    <t xml:space="preserve">School dimensioned for 540 pupils, as well as a public library, a cultural venue and a sports hall. Structure to generate at least 30% less greenhouse gas emissions and to consume 40% less energy than a standard reference building. </t>
  </si>
  <si>
    <t xml:space="preserve">A new care home in mass timber with 104 residential rooms, as well as premises for home care services and a day care centre. 90% of heat demand met by bio energy, with the remainder met by heat recovered from air conditioning. </t>
  </si>
  <si>
    <t xml:space="preserve">New residential dementia centre with 96 apartments and day care provision for a further 24 people. Built in mass timber, with the primary source of heating being  geothermal wells distributed via waterborne underfloor heating. Structure to require 20% less energy than a TEK16 reference building. </t>
  </si>
  <si>
    <t xml:space="preserve">A new elementary school built in mass timber with space for 600 pupils and 80 employees. Primary source of heating is geothermal wells distributed via waterborne underfloor heating. </t>
  </si>
  <si>
    <t xml:space="preserve">New school dimensioned for 740 pupils built in mass timber to the passive-house standard. The school is connected to the district heating network and uses waterborne heating. </t>
  </si>
  <si>
    <t xml:space="preserve">New nursery. Mass timber structure and compliance with passive-house standard planned. </t>
  </si>
  <si>
    <t xml:space="preserve">New elementary school dimensioned for 250 pupils. Mass timber structure and compliance with the passive-house standard planned. </t>
  </si>
  <si>
    <t xml:space="preserve">A new elementary school dimensioned for 654 pupils. Flexible structure that will permit expansion in future. The building will comply with the passive-house standard and will have an 'A' rating for energy efficiency. </t>
  </si>
  <si>
    <t xml:space="preserve">Renovating a protected centrally located building and constructing a new building to the passive-house standard. The school's capacity will be expanded from 480 pupils to 870. </t>
  </si>
  <si>
    <t>The school will be expanded from having three forms in each year to four forms, with space for 728 pupils. Environmentally friendly solutions such as solar panels and geothermal wells will be emphasised, and the building will comply with the passive-house standard.</t>
  </si>
  <si>
    <t xml:space="preserve">New school building built to the passive-house standard dimensioned for 400 pupils. The super structure largely made of mass timber and glulam.  Greenhouse gas emissions from material usage 25% lower compared with a standard reference building. </t>
  </si>
  <si>
    <t>The school has been dimensioned for approximately 700 pupils. Mass timber structure, built to the plus-house standard.</t>
  </si>
  <si>
    <t xml:space="preserve">Mass timber building with 16 sheltered housing units. District heating used. </t>
  </si>
  <si>
    <t>Combined multi-use sports hall and football hall with district heating, outdoor LED lighting system and granule-free artificial grass surface.</t>
  </si>
  <si>
    <t xml:space="preserve">School for 800 pupils and a multi-use sports hall. Mass timber structure, built to the passive-house standard. </t>
  </si>
  <si>
    <t>A knowledge centre with an environmentally friendly vision that uses solar panels and fjord-based heating/cooling. Timber used extensively in construction process.</t>
  </si>
  <si>
    <t>New sports hall constructed to the passive-house standard. Heating system based on a seawater heat pump and solar collectors.</t>
  </si>
  <si>
    <t xml:space="preserve">A new school building in mass timber dimensioned for 60 pupils. </t>
  </si>
  <si>
    <t xml:space="preserve">A new lower secondary school in mass timber dimensioned for 720 pupils. The school replaces four previous lower secondary schools and is BREEAM-NOR certified as "Very Good". </t>
  </si>
  <si>
    <t>Flå nursery has been extended through the construction of four new sections. Constructed in mass timber and heated using a heat pump.</t>
  </si>
  <si>
    <t xml:space="preserve">New school building for 450 pupils with a sports hall. Mass timber structure built to passive-house standard. BREEAM-NOR certified as "Very Good". </t>
  </si>
  <si>
    <t xml:space="preserve">School building for 315 pupils as well as a public library. Mass timber structure, built to passive-house standard. </t>
  </si>
  <si>
    <r>
      <t>Eleven she</t>
    </r>
    <r>
      <rPr>
        <sz val="11"/>
        <rFont val="IBM Plex Sans"/>
        <family val="2"/>
        <scheme val="minor"/>
      </rPr>
      <t xml:space="preserve">ltered housing units built in mass timber with staff facilities </t>
    </r>
    <r>
      <rPr>
        <sz val="11"/>
        <color theme="1"/>
        <rFont val="IBM Plex Sans"/>
        <family val="2"/>
        <scheme val="minor"/>
      </rPr>
      <t>and garages. Heated using heat pumps connected to a fjord-based district heating network.</t>
    </r>
  </si>
  <si>
    <t>New elementary school constructed to the passive-house standard with space for 580 pupils. Heating based on geothermal heat pumps. The school has lots of outdoor areas and its own school garden.</t>
  </si>
  <si>
    <t>Apartment complex with sheltered housing units and municipal homes constructed in mass timber and clad in locally produced cladding. The municipality emphasised local materials and rail transportation. The building is heated using excess heat from a nearby smelting plant.</t>
  </si>
  <si>
    <t xml:space="preserve">New upper secondary school for 800 pupils. Mass timber used throughout the building, including in load-bearing structures. Energy-efficient, "low-tech" ventilation system. Heated and cooled using 32 geothermal wells.  </t>
  </si>
  <si>
    <t xml:space="preserve">Two municipal homes built to the passive-house standard by students enrolled in the building construction program at Åfjord Upper Secondary School, giving the pupils training in this construction technique. </t>
  </si>
  <si>
    <t xml:space="preserve">New lower secondary school for 400 pupils. Energy-efficient building with outer cladding in ore-pine. 90% of heat demand met by geothermal heating. </t>
  </si>
  <si>
    <t>One of Norway's most energy-efficient swimming pools. 80% of the facility's energy consumption is met by local renewable energy from geothermal heat pumps, solar panels and solar thermal panels.</t>
  </si>
  <si>
    <t>Nursery with space for 100 children, built to a significant extent in timber. The building is the first plus-energy building built by the public sector in Norway (FutureBuilt's definition). Supplied with 100% local renewable energy from energy wells and integrated solar panels.</t>
  </si>
  <si>
    <t>The largest health centre in Norway to be constructed in mass timber. The building includes a 108-bed nursing home, a learning, mastery and rehabilitation centre, a day centre for the elderly and a central kitchen.</t>
  </si>
  <si>
    <t>Co-location of fire and ambulance stations in one energy-efficient building.</t>
  </si>
  <si>
    <t>A new elementary and lower secondary school with space for 400 pupils. Meets the passive-house standard.</t>
  </si>
  <si>
    <t xml:space="preserve">New buildings and renovation of existing buildings, including some protected buildings. The heat demand is met by heat recovered from the municipality's data centre as well as by district heating. Free cooling for the data centre and buildings is based on using cold seawater from Byfjorden. </t>
  </si>
  <si>
    <t>Nursery building built to the passive-house standard with space for 36 children. The building is heated using geothermal energy distributed through under-floor heating.</t>
  </si>
  <si>
    <t>Multi-use sports hall and year-round artificial grass pitch, with 97% of the heating needs supplied by excess heat from the nearby Alcoa aluminium factory. Energy-efficient building.</t>
  </si>
  <si>
    <t>Low-energy swimming pool and bathing facility with a fitness centre, sports hall, and various public health services. The building uses district heating and heat recovery from ventilation.</t>
  </si>
  <si>
    <t>Sheltered housing for people with functional impairments. Built to the passive-house standard, heated using district heating.</t>
  </si>
  <si>
    <t xml:space="preserve">Nursery building built to the passive-house standard with space for 100 children. The building is heated and cooled using energy wells. </t>
  </si>
  <si>
    <t>Administration building built to the passive-house standard in connection with a new sorting and recycling facility. Constructed in part with recycled building materials.</t>
  </si>
  <si>
    <t>The new school replaces a number of old buildings and reduces energy consumption significantly.</t>
  </si>
  <si>
    <t>Nursery for 90 children built in mass timber to the passive-house standard. Building heated using low-temperature waterborne underfloor heating, as well as by a heat pump connected to geothermal wells.</t>
  </si>
  <si>
    <t>First school in Norway to be constructed to the passive-house standard. Space for 560 pupils. Heat demand met by a mini district heating system.</t>
  </si>
  <si>
    <t>Elementary school built to the passive-house standard with space for 405 pupils. Part timber construction.</t>
  </si>
  <si>
    <t>Energy efficiency</t>
  </si>
  <si>
    <t xml:space="preserve">Project name </t>
  </si>
  <si>
    <t>Lesja municipality</t>
  </si>
  <si>
    <t>Renovation of Lesja nursing home and setting up a new energy plant</t>
  </si>
  <si>
    <t>Extensive energy efficiency measures, as well as setting up a new energy plant based on ground-source heating that will replace electric heating.</t>
  </si>
  <si>
    <t>Våler municipality (Østf.)</t>
  </si>
  <si>
    <t>Energy efficiency measures for municipal buildings</t>
  </si>
  <si>
    <t>A range of measures that will together provide an energy saving of 38.7% per year compared with previous consumption.</t>
  </si>
  <si>
    <t xml:space="preserve">Improving the energy efficiency of street lighting </t>
  </si>
  <si>
    <t>Replacing traditional street lighting with LED lighting in 8,000 of 24,000 street lights. The decrease in electricity consumption will be around 50%.</t>
  </si>
  <si>
    <t>Inn Trøndelag healthcare and emergency centre</t>
  </si>
  <si>
    <t xml:space="preserve">LED street lighting </t>
  </si>
  <si>
    <t>Surnadal municipality</t>
  </si>
  <si>
    <t xml:space="preserve">Heating/cooling pump at Kulturhuset </t>
  </si>
  <si>
    <t>Flatanger municipality</t>
  </si>
  <si>
    <t>Energy solution for Flatanger's new nursing and care centre</t>
  </si>
  <si>
    <t>Renovation of Gjøvik City Hall</t>
  </si>
  <si>
    <t>Outdoor LED lighting</t>
  </si>
  <si>
    <t>LED lighting</t>
  </si>
  <si>
    <t xml:space="preserve">Utsira municipality </t>
  </si>
  <si>
    <t>Siratun energy efficiency project</t>
  </si>
  <si>
    <t>Rømskog municipality</t>
  </si>
  <si>
    <t>Biomass-fired plant</t>
  </si>
  <si>
    <t>Improving energy efficiency through an EPC contract</t>
  </si>
  <si>
    <t>Central operational control system</t>
  </si>
  <si>
    <t>Rendalen municipality</t>
  </si>
  <si>
    <t>Energy-saving measures across 11 municipal buildings</t>
  </si>
  <si>
    <t>Energy efficiency project for public buildings</t>
  </si>
  <si>
    <t>Sandefjord municipality</t>
  </si>
  <si>
    <t>Spydeberg municipality</t>
  </si>
  <si>
    <t>Bardu municipality</t>
  </si>
  <si>
    <t>Jevnaker municipality</t>
  </si>
  <si>
    <t>Improving energy efficiency with an EPC contract</t>
  </si>
  <si>
    <t>Grødaland biogas plant</t>
  </si>
  <si>
    <t>Time municipality</t>
  </si>
  <si>
    <t>New energy plant for City Hall area</t>
  </si>
  <si>
    <t>Tønsberg municipality</t>
  </si>
  <si>
    <t>Greve biogas - 'The magic factory'</t>
  </si>
  <si>
    <t>Sorting facility for timber waste for bio energy</t>
  </si>
  <si>
    <t>Hvaler municipality</t>
  </si>
  <si>
    <t xml:space="preserve">Sandbakken recycling centre </t>
  </si>
  <si>
    <t>Orkdal waste transfer facility</t>
  </si>
  <si>
    <t>Frøya recycling centre</t>
  </si>
  <si>
    <t>Water source district heating</t>
  </si>
  <si>
    <t>Fitjar municipality</t>
  </si>
  <si>
    <t xml:space="preserve">Fast-charging station in central Fitjar </t>
  </si>
  <si>
    <t>Tram depots in Oslo - Holtet and Grefsen depots</t>
  </si>
  <si>
    <t xml:space="preserve">Replacing municipal car fleet </t>
  </si>
  <si>
    <t>New electric ferry on the Brevik-Sandøya-Bjørkøya route</t>
  </si>
  <si>
    <t>Shore-side power supply on Storkaia</t>
  </si>
  <si>
    <t>Bergen light rail</t>
  </si>
  <si>
    <t>Holmestrand municipality</t>
  </si>
  <si>
    <t>Mountain lift directly from train station</t>
  </si>
  <si>
    <t xml:space="preserve">Facilitating walking and cycling </t>
  </si>
  <si>
    <t>Electric harbour crane</t>
  </si>
  <si>
    <t>Båtsfjord havn KF</t>
  </si>
  <si>
    <t>Shore-side power supply and charging points</t>
  </si>
  <si>
    <t>Procurement of refuse trucks that run on biogas</t>
  </si>
  <si>
    <t>Shore-side power supply in central Stavanger and an offshore terminal in Risavika</t>
  </si>
  <si>
    <t>Procurement of biogas cars</t>
  </si>
  <si>
    <t>Svartvatnet: footpath and recreational area</t>
  </si>
  <si>
    <t>Construction of energy filling station and gas operations</t>
  </si>
  <si>
    <t>Construction of foot and cycle paths</t>
  </si>
  <si>
    <t>Shore-side power supply</t>
  </si>
  <si>
    <t xml:space="preserve">Oppegård municipality </t>
  </si>
  <si>
    <t>Electric cars for the home care service</t>
  </si>
  <si>
    <t>Creation of coastal path</t>
  </si>
  <si>
    <t>Electric bikes for municipal employees</t>
  </si>
  <si>
    <t>Charging station for electric cars</t>
  </si>
  <si>
    <t>Installation of charging stations</t>
  </si>
  <si>
    <t>The first charging station in Fitjar and therefore an important measure in the transition to a greener car fleet. Can charge up to five cars simultaneously.</t>
  </si>
  <si>
    <t>Reconstruction of the tram depots to prepare for arrival of new trams, the number of which will increase from 72 to 87, and they will be longer, which will increase capacity as well. Fossil-fuel-free building site.</t>
  </si>
  <si>
    <t>The ferry will replace the existing ferry that consumes approximately 150,000 litres of diesel per year. The new ferry will have a greater capacity and will be more comfortable and reliable for passengers.</t>
  </si>
  <si>
    <t>Shore-side power supply which will supply up to two ships simultaneously with 500 kW each. The shore-side power supply is itself equipped with a frequency converter and a transformer. The project was subsequently expanded to comprise four power supply points.</t>
  </si>
  <si>
    <t>Waste and circular economy</t>
  </si>
  <si>
    <t>Forus waste sorting facility</t>
  </si>
  <si>
    <t xml:space="preserve">New technology at the facility that ensures a very high material recovery rate of 75%. Also increases the recovery of plastic materials from 7% to 100%. </t>
  </si>
  <si>
    <t>Pre-treatment facility for organic waste</t>
  </si>
  <si>
    <t>A facility that prepares organic waste for biogas production. Replaces previous composting plant. The facility increases the intake capacity for organic waste by 67%, with benefits including the possibility of using fish waste for which there is otherwise no use.</t>
  </si>
  <si>
    <t xml:space="preserve">New Gålåsholmen resource recirculation centre </t>
  </si>
  <si>
    <t>Modern waste reception and management/transfer centre for all types of waste. The centre facilitates re-use and a high sorting rate. It is anticipated that the re-use station will help reduce the amount of waste produced each year by around 1,500 tonnes.</t>
  </si>
  <si>
    <t>Pasadalen recycling centre</t>
  </si>
  <si>
    <t>New recycling centre as part of work to increase the recycling rate.</t>
  </si>
  <si>
    <t>New sorting hall at Heggevin waste facility</t>
  </si>
  <si>
    <t>Storing waste under cover helps increase the sorting rate and improves the quality of the waste, and thus reduces transport needs. The measure will also lead to a reduction in polluted runoff.</t>
  </si>
  <si>
    <t>Introduction of a new collection scheme</t>
  </si>
  <si>
    <t>Introduction of a collection scheme for glass and metal packaging. The measure will help increase the recycling rate for valuable resources that can be recycled endlessly.</t>
  </si>
  <si>
    <t xml:space="preserve">Collection point for waste from holiday cabins in Bamble </t>
  </si>
  <si>
    <t xml:space="preserve">The measure will reduce the amount of litter left by visitors and help make waste management in the cabin area in Bamble more sustainable. </t>
  </si>
  <si>
    <t>Waste disposal from holiday cabins in Skien</t>
  </si>
  <si>
    <t xml:space="preserve">Measures that will make waste management in the cabin area in Skien more sustainable </t>
  </si>
  <si>
    <t>Investment in underground waste solutions, waste collection bins and new containers</t>
  </si>
  <si>
    <t xml:space="preserve">Measures that will help increase the waste sorting rate and improve waste resource usage. </t>
  </si>
  <si>
    <t>New waste sorting facility</t>
  </si>
  <si>
    <t>New recycling centres</t>
  </si>
  <si>
    <t xml:space="preserve">Longyearbyen Community Council </t>
  </si>
  <si>
    <t>Feasibility study for a new waste facility</t>
  </si>
  <si>
    <t>Heggevin waste treatment facility</t>
  </si>
  <si>
    <t>Composting facility</t>
  </si>
  <si>
    <t>Waste collection</t>
  </si>
  <si>
    <t>Household waste</t>
  </si>
  <si>
    <t xml:space="preserve">2016 commercial projects </t>
  </si>
  <si>
    <t>Upgrades to recycling centres</t>
  </si>
  <si>
    <t>Introduction of new collection scheme</t>
  </si>
  <si>
    <t xml:space="preserve">Dyrøy municipality </t>
  </si>
  <si>
    <t>Building a recycling centre</t>
  </si>
  <si>
    <t>Logistics solution for recycling timber</t>
  </si>
  <si>
    <t xml:space="preserve">Recycling centre waste reception systems </t>
  </si>
  <si>
    <t xml:space="preserve">Modifications to landfill gas plant </t>
  </si>
  <si>
    <t xml:space="preserve">New recycling facility in Heidal </t>
  </si>
  <si>
    <t>Water and waste water management</t>
  </si>
  <si>
    <t>Langevatn water treatment plant</t>
  </si>
  <si>
    <t>Introduction of a more extensive treatment process including ozone treatment and bio filtration that are essential to ensure satisfactory water quality and hygiene standards in anticipation of warmer and wetter climatic conditions in the future.</t>
  </si>
  <si>
    <t>Central treatment facility for Nord-Jæren</t>
  </si>
  <si>
    <t>Expansion due to strong population growth. Previous chemical treatment process replaced with biological treatment. Separate biogas plant as well as a fertiliser factory that produces fertiliser pellets from biological residue.</t>
  </si>
  <si>
    <t>Ringerike municipality</t>
  </si>
  <si>
    <t>Monserud treatment plant</t>
  </si>
  <si>
    <t>A range of measures have been implemented that will help improve energy efficiency and the level of treatment, and reduce greenhouse gas emissions. The sewage sludge will be used for soil-improving material and to produce biogas that will be used to heat the plant.</t>
  </si>
  <si>
    <t>Krødsherad municipality</t>
  </si>
  <si>
    <t>New Noresund treatment plant</t>
  </si>
  <si>
    <t>The new treatment plant is being built with chemical and biological treatment systems and has strict release requirements for phosphorus and bacteria. Management systems will automate some aspects of the plant's operations. A 3 km underwater pipeline will be installed between Noresund and Bjøre to take wastewater to the new treatment facility.</t>
  </si>
  <si>
    <t>Separating and strengthening wastewater network</t>
  </si>
  <si>
    <t>Measures to address growing challenges presented by surface runoff. Replacing a shared pipe by laying 6 km of pipe for water and 7 km for wastewater.</t>
  </si>
  <si>
    <t>Renewable energy</t>
  </si>
  <si>
    <t>New control system that will reduce energy consumption.</t>
  </si>
  <si>
    <t>Old street lighting replaced with more energy-efficient lighting.</t>
  </si>
  <si>
    <t xml:space="preserve">A new and more efficient heating/cooling pump that reuses heat from the cooling system. </t>
  </si>
  <si>
    <t xml:space="preserve">Energy efficiency improvements through replacement of oil heating with geothermal heating and a central operational control system. </t>
  </si>
  <si>
    <t xml:space="preserve">New LED technology and management system that will reduce energy consumption by over 25%. </t>
  </si>
  <si>
    <t xml:space="preserve">Introduction of district heating and new technology for temperature management. These improvements will produce a reduction in energy consumption of around 70%.   </t>
  </si>
  <si>
    <t>Energy-saving measures will be implemented at municipal buildings as an energy performance contract (EPC). The project involves implementing 60 energy-saving measures of varying sizes across purpose-built buildings in the municipality.</t>
  </si>
  <si>
    <t>Old light fittings outside municipal buildings upgraded to LED lighting.</t>
  </si>
  <si>
    <t>Replacing street lights with LED fittings.</t>
  </si>
  <si>
    <t xml:space="preserve">Energy efficiency project that includes waterborne heating, heat pumps and new lighting in Siratun's municipal administration building. </t>
  </si>
  <si>
    <t xml:space="preserve">Traditional oil heating system replaced with bio heating in buildings. </t>
  </si>
  <si>
    <t>Increasing the energy efficiency of 18 buildings through an energy performance contract. Phasing out the use of fossil fuels in five buildings, monitoring energy consumption, upgrading ventilation and water-to-air heat recovery.</t>
  </si>
  <si>
    <t>Energy efficiency project involving a number of innovative solutions, such as using waste heat from producing ice for an ice rink to heat a swimming pool and phasing out fossil fuel usage from several buildings.</t>
  </si>
  <si>
    <t>Improving the energy efficiency of nine municipal buildings and a water treatment plant. The project involves a range of energy efficiency measures, such as additional insulation, the installation of heat pumps and setting up an energy monitoring system and a central operational control system.</t>
  </si>
  <si>
    <t>Replacing 10% of the municipality's traditional street lights with LED fittings.</t>
  </si>
  <si>
    <t xml:space="preserve">Improving the energy efficiency of a number of long-use buildings. New solutions will ensure more stable operation of technical equipment. </t>
  </si>
  <si>
    <t xml:space="preserve">Improved energy efficiency and phasing out of fossil fuels in a municipal property. Heating oil consumption reduced by 98%, representing a significant reduction in climate gas emissions. </t>
  </si>
  <si>
    <t>Energy efficiency project that will connect the municipality's purpose-built buildings to a central operational control system.</t>
  </si>
  <si>
    <t>A new heating plant based on bio pellets. Replacement for little-used gas boiler.</t>
  </si>
  <si>
    <t xml:space="preserve">Facility for producing biogas based on biowaste from households and industry as well as manure. The biogas product primarily replaces fossil fuels used by busses, refuse trucks and other vehicles, but can also secondarily be used for heating. </t>
  </si>
  <si>
    <t>Increasing the capacity of a biofuel-based district heating plant. Improving the feeding system and refurbishing a boiler, as well as adaptations to enable 15% of biofuel to come from chippings produced from waste timber from a nearby waste reception facility.</t>
  </si>
  <si>
    <t xml:space="preserve">Solar panels on walls and roof of a new waste recycling facility. </t>
  </si>
  <si>
    <r>
      <t>District heating system based on low-temperature fjord water and heat exchangers that supplies more than 100,000m</t>
    </r>
    <r>
      <rPr>
        <vertAlign val="superscript"/>
        <sz val="11"/>
        <color theme="1"/>
        <rFont val="IBM Plex Sans"/>
        <family val="2"/>
        <scheme val="minor"/>
      </rPr>
      <t>2</t>
    </r>
    <r>
      <rPr>
        <sz val="11"/>
        <color theme="1"/>
        <rFont val="IBM Plex Sans"/>
        <family val="2"/>
        <scheme val="minor"/>
      </rPr>
      <t xml:space="preserve"> of buildings in central Nordfjordeid.</t>
    </r>
  </si>
  <si>
    <t>A recycling centre that produces its own energy through 1,200m2 of solar panels and four micro wind turbines. The excess power is stored in batteries and can be used when required.</t>
  </si>
  <si>
    <t xml:space="preserve">Waste transfer facility with a 200m2 solar panel plant on its façade. When the facility's machinery needs replacing, electric loaders will be purchased. </t>
  </si>
  <si>
    <t>A plant for producing biogas based on sewage sludge, waste food and other organic waste. Biofuel plant for steam heat production based on de-watered bio residue and timber waste.</t>
  </si>
  <si>
    <t>Installed capacity (MW)</t>
  </si>
  <si>
    <t>Transportation</t>
  </si>
  <si>
    <t xml:space="preserve">Electric light rail service, representing an efficient and environmentally friendly public transport service in Bergen. The line delivered 12.6 million passenger journeys in 2017. </t>
  </si>
  <si>
    <t>Creation of foot and cycle paths that make it safe to walk and cycle along a county road that is also a route to school. A bridge over water connects cycle lanes on the east and west side.</t>
  </si>
  <si>
    <t xml:space="preserve">Installation of two shore-side power systems with six quay posts. Will help docked vessels to move from using fossil fuels to green energy. Reduction in local pollution. </t>
  </si>
  <si>
    <t xml:space="preserve">Conversion of roadway into a foot and cycle path in central Surnadal to reduce car traffic and to make it easier for people to walk or cycle to school and work. Free school transport will be reduced as a consequence of the footpath, and 500 pupils will use the footpath every day. </t>
  </si>
  <si>
    <t>Creation of a 4-4.5km coastal path that will help promote cycling and walking as well as leisure activities.</t>
  </si>
  <si>
    <t>Procurement of 88 electric bikes for municipal employees, potentially significantly reducing car usage.</t>
  </si>
  <si>
    <t>Facilitating use of electric cars by installing 32 charging points.</t>
  </si>
  <si>
    <t>Installation of charging points in area with many holiday houses. It is estimated that these will be used by 10,000 people.</t>
  </si>
  <si>
    <t xml:space="preserve">Shore-side power supply and charging points for up to 44 large vessels along four public quay fronts. The electricity is generated by newly installed wind turbines located in the municipality. The port electrification will reduce CO2 emissions and local air pollution, as well as reducing noise. </t>
  </si>
  <si>
    <t>Purchasing of 24 biogas cars for the municipal car fleet. CO2 impact is recognised as part of the filling station project.</t>
  </si>
  <si>
    <t xml:space="preserve">Energy filling station for liquefied biogas (LBG) for municipal and private vehicles. The biogas is produced from food waste and sewage sludge at Greve biogas plant. </t>
  </si>
  <si>
    <t>Creation of 700m of foot and cycle paths connecting the school and municipal administration building to residential areas that will be used by approximately 200 school children and employees.</t>
  </si>
  <si>
    <t xml:space="preserve">Container-based, shore-side mobile power supply for use on four quays. </t>
  </si>
  <si>
    <t>Installation of lift service connecting mountain plateau to underpass leading to Holmestrand train station. The lift will make travelling by train more attractive for 3,000 people who live within 20 minutes' cycle ride of the station.</t>
  </si>
  <si>
    <t>Creation of 530m of foot and cycle paths and bicycle parking, improving bike lanes and procurement of electric bikes.</t>
  </si>
  <si>
    <t>29 cars used by the municipality's home care service replaced with electric cars.</t>
  </si>
  <si>
    <t xml:space="preserve">Collection scheme for food waste and glass and metal packaging, as well as measures at recycling centres to increase recycling. </t>
  </si>
  <si>
    <t>Building a waste reception facility to improve disposal of hazardous waste.</t>
  </si>
  <si>
    <t xml:space="preserve">Work to optimise the existing landfill gas plant so it is operational at all times. Will help reduce carbon dioxide and methane emissions. </t>
  </si>
  <si>
    <t>New recycling station as part of work to increase recycling rate.</t>
  </si>
  <si>
    <t xml:space="preserve">Three new recycling centres, a new administration building and upgrading the sorting facilities. The administration building will have solar panels on its roof and will be virtually energy-neutral. This will reduce the facilities' annual energy consumption by 30,000 kWh. </t>
  </si>
  <si>
    <t>Feasibility study for a new waste facility with the target of ensuring Longyearbyen is at least as good at resource and environment waste management as mainland Norway. The new facility to be moved out of the centre of the town in accordance with a new municipal zoning plan.</t>
  </si>
  <si>
    <t>Equipment for collecting waste from 42,000 customers in Hedmark county.</t>
  </si>
  <si>
    <t>A new recycling centre with a better sorting system that will ensure a higher recycling rate and better resource utilisation. The facility will process waste from 650 households.</t>
  </si>
  <si>
    <t xml:space="preserve">A new logistics solution for timber waste. This solution makes it possible to store timber taken to a recycling centre for longer periods so that larger loads can be transported by boat instead of by lorry as today. </t>
  </si>
  <si>
    <t>A new waste treatment facility for environmentally treating sand sludge, ash, polystyrene and hazardous waste. Associated landfill site so that landfill gasses can be used and so reduce emissions.</t>
  </si>
  <si>
    <t>Upgrading five recycling facilities for waste from 40,000 customers.</t>
  </si>
  <si>
    <t xml:space="preserve">Reception facility for garden waste, which will later be expanded to include high-tech recycling equipment. The facility will function as a recycling centre and re-sale outlet for products including compost produced by Sirkula. </t>
  </si>
  <si>
    <t xml:space="preserve">Big, new sorting facility with hi-tech sorting equipment. The facility is the first in the world to sort plastic materials from residual waste entirely automatically. </t>
  </si>
  <si>
    <t xml:space="preserve">Expanding a water treatment facility to address population growth and an increase in water treatment demand. Installing a biological treatment stage and increasing the facility's capacity, as well as facilitating its expansion. </t>
  </si>
  <si>
    <t>Holmestrand treatment facility</t>
  </si>
  <si>
    <t xml:space="preserve">Balsfjord municipality </t>
  </si>
  <si>
    <t>Upgrading water and wastewater infrastructure</t>
  </si>
  <si>
    <t xml:space="preserve">Upgrading and up-sizing to address increase in precipitation levels. Replacement of 2.8km of water main and 5.4km of wastewater main, as well as replacing associated pumping stations. </t>
  </si>
  <si>
    <t>Sauda municipality</t>
  </si>
  <si>
    <t>New wastewater treatment plan in Sauda</t>
  </si>
  <si>
    <t>The plant uses the latest technology and minimal quantities of chemicals. The investment will help to significantly decrease the volume of untreated discharge released into Sauda fjord. The plant will be capable of managing surface runoff and is dimensioned for extreme precipitation.</t>
  </si>
  <si>
    <t>Expansion of Grødaland treatment plant</t>
  </si>
  <si>
    <t>Upgrading the plant with a new treatment stage. The expansion has contributed to the discharge limit now being 150,000 population equivalents (PEs) per day.</t>
  </si>
  <si>
    <t>New Nærbø treatment plant</t>
  </si>
  <si>
    <t>Upgrading a treatment plant so that it can cope with expected population growth of 100,000 people by 2050.</t>
  </si>
  <si>
    <t>Vefsn municipality</t>
  </si>
  <si>
    <t>Mosjøen treatment plant with new treatment technology</t>
  </si>
  <si>
    <t>New treatment technology will contribute to cleaner discharges. The project also includes climate change adaptation measures.</t>
  </si>
  <si>
    <t>Environmentally friendly street - a surface runoff system</t>
  </si>
  <si>
    <t xml:space="preserve">A new system for water, wastewater and surface runoff that will ensure a future-oriented water and wastewater system. The system is dimensioned for increased amounts of precipitation.  </t>
  </si>
  <si>
    <t xml:space="preserve">Environmentally friendly water and wastewater master plan </t>
  </si>
  <si>
    <t>This is an overall plan that will be important for climate change adaptation and environmentally friendly operations.</t>
  </si>
  <si>
    <t>Oppdal municipality</t>
  </si>
  <si>
    <t>Water and wastewater measures that will contribute to more efficient surface runoff management</t>
  </si>
  <si>
    <t>Sewage piping to treatment plant</t>
  </si>
  <si>
    <t xml:space="preserve">Replacing/refurbishing a surface runoff pipe to improve surface runoff management. The pipe will be dimensioned to manage the future climate. </t>
  </si>
  <si>
    <t>Replacing 1,600 wastewater pipes to ensure that sewage no longer overflows and ends up in the centre of town and the river. Pipe dimension increased from 200 mm to 400 mm.</t>
  </si>
  <si>
    <t>Vågen wastewater pumping station</t>
  </si>
  <si>
    <t>Trondheim municipality</t>
  </si>
  <si>
    <t>Joint water and wastewater plant for Trondheim and Klæbu</t>
  </si>
  <si>
    <t>Upgrades to management of water and wastewater</t>
  </si>
  <si>
    <t>New wastewater treatment plant</t>
  </si>
  <si>
    <t>Skjervøy municipality</t>
  </si>
  <si>
    <t>Refurbishing water and wastewater pipes</t>
  </si>
  <si>
    <t>Kvanne and Stangvik waterworks</t>
  </si>
  <si>
    <t xml:space="preserve">Rømskog municipality </t>
  </si>
  <si>
    <t xml:space="preserve">New wastewater pipe network </t>
  </si>
  <si>
    <t>Storanipa wastewater treatment plant</t>
  </si>
  <si>
    <t>Drilling of new wells</t>
  </si>
  <si>
    <t xml:space="preserve">Lindås municipality </t>
  </si>
  <si>
    <t xml:space="preserve">Litlås water treatment plant </t>
  </si>
  <si>
    <t>Hjeltnes wastewater treatment plant</t>
  </si>
  <si>
    <t>New Dyrøy waterworks</t>
  </si>
  <si>
    <t xml:space="preserve">Hægebostad municipality </t>
  </si>
  <si>
    <t>Skeie treatment plant</t>
  </si>
  <si>
    <t>Research study
into new treatment
plant</t>
  </si>
  <si>
    <t xml:space="preserve">Eid municipality </t>
  </si>
  <si>
    <t>Hornindalsvatn Lake as new municipal water supply</t>
  </si>
  <si>
    <t>Research-based treatment solution</t>
  </si>
  <si>
    <t>New water treatment plant</t>
  </si>
  <si>
    <t>Water transportation and treatment</t>
  </si>
  <si>
    <t>Upgrading treatment plant</t>
  </si>
  <si>
    <t>Underwater pipeline under Furnesfjorden</t>
  </si>
  <si>
    <t>Dual water supply for island communities</t>
  </si>
  <si>
    <t>Upgrades to management of water and wastewater 2013-2015</t>
  </si>
  <si>
    <t>New treatment plant</t>
  </si>
  <si>
    <t xml:space="preserve">Bardu municipality </t>
  </si>
  <si>
    <t xml:space="preserve">Water pipeline from Nordli to Finnkroken </t>
  </si>
  <si>
    <t>Increase in capacity (population equivalents)</t>
  </si>
  <si>
    <t xml:space="preserve">A new wastewater treatment plan with energy recovery solutions such as heat pumps and solar panels. </t>
  </si>
  <si>
    <t xml:space="preserve">Upgrading the water supply in the Hamar region. The project comprises installing a dual water supply, a new zone system for water pressure and emergency back-up power for all pumping stations. </t>
  </si>
  <si>
    <t xml:space="preserve">New joint water and wastewater facility that will provide greater capacity and reduce local discharges. The facility is dimensioned with  allowance for climate change and local climate change adaptation measures. </t>
  </si>
  <si>
    <t xml:space="preserve">Increasing the capacity of the wastewater system to address increased levels of runoff water. The measures include separating runoff water and wastewater, installing a separate pipe for runoff water, and setting up a central operational control system to improve control. </t>
  </si>
  <si>
    <t>A new, modern waterworks for a section of the municipality which has not previously had a municipal waterworks, as well as construction of a wastewater network. The area has had problems with its water supply due to climate change.</t>
  </si>
  <si>
    <t xml:space="preserve">A new treatment facility will replace a facility that dates from 1980 which does not satisfy current requirements. The facility will reduce the amount of phosphorus contained in the feed water by at least 90%.  The sludge produced by the facility will be sent for conversion into compost. </t>
  </si>
  <si>
    <t xml:space="preserve">Upgrades that will enhance water supply security and the treatment of wastewater that is currently released untreated. Dimensions of pipe network to be increased to cope with increase in levels of precipitation. </t>
  </si>
  <si>
    <t xml:space="preserve">Drilling of two new wells to increase capacity. </t>
  </si>
  <si>
    <t>A new, future-oriented water treatment facility for producing drinking water. The facility makes good use of resources and avoids the need for alternative large-scale long-distance pumping solutions to be built.</t>
  </si>
  <si>
    <t xml:space="preserve">A new wastewater treatment facility equipped to process sludge and to produce biogas. The project also includes a 35km pipe network, seven pumping stations and four retention basins to manage rainwater. </t>
  </si>
  <si>
    <t>Developing Hornindalsvatn Lake as a new water source for Nordfjordeid waterworks.</t>
  </si>
  <si>
    <t xml:space="preserve">New waterworks for inhabitants of Dyrøya, who have previously experienced problems with the purity of their water.  </t>
  </si>
  <si>
    <t xml:space="preserve">New pipe network for sewage and wastewater which will significantly improve the standard of sewage treatment in the municipality. The new network will also collect grey water that previously went to land disposal. </t>
  </si>
  <si>
    <t>Research-based feasibility study in collaboration with the Norwegian University of Life Sciences regarding a new treatment facility, including assessment of different treatment solutions and dimensions.</t>
  </si>
  <si>
    <t xml:space="preserve">Upgrading a treatment facility that dates from 1990 with a new sludge separator and greater capacity, among other measures. System for waste gas clean-up.   </t>
  </si>
  <si>
    <t>The removal of heavy metals is the first stage of a research-based development project being undertaken in collaboration with the Norwegian University of Science and Technology. The project as a whole is about reducing emissions from small wastewater systems with limited space for treatment facilities.</t>
  </si>
  <si>
    <t>The water treatment process at the new facility will consist of chemical treatment with direct filtration, UV treatment and chlorination. A new treatment process is required because the quality of the untreated water in lake Mjøsa is being adversely affected by climate change.</t>
  </si>
  <si>
    <t>Upgrading HIAS's main treatment facility to address population growth and increased commercial activity in the Hamar area. Introducing an entirely biological treatment process that releases phosphorus and other nutrients that are chemically bonded due to the current chemical treatment process.</t>
  </si>
  <si>
    <t xml:space="preserve">New underwater pipeline that doubles the wastewater transfer capacity through lake Mjøsa. The pipeline will avoid the risk of leaks and eutrophication of Mjøsa, which has a vulnerable ecosystem and is a source of drinking water for 80,000 people. </t>
  </si>
  <si>
    <t>New pipeline to connect existing waterworks and to secure water supply for Bardu and Målselv municipalities. Makes use of natural difference in height to drastically reduce energy used to pump water relative to previous solution. Reduction of 75,000 kWh in the energy requirement for the pumping station.</t>
  </si>
  <si>
    <t>Refurbishment of wastewater system and improvements to water supply network. Upgrading of waterworks, including installation of UV treatment.</t>
  </si>
  <si>
    <t>New dual water supply to the island communities in Rennesøy and Finnøy municipalities, via a 20km undersea pipeline.</t>
  </si>
  <si>
    <t xml:space="preserve">New treatment plant for wastewater from five municipalities that will significantly increase treatment capacity and reduce emissions. </t>
  </si>
  <si>
    <t>Implementation of a range of measures to upgrade water and wastewater management. Dimensioned using a climate factor of 1.4 to take into account future increases in precipitation, with runoff water processed separately from the wastewater treatment system.</t>
  </si>
  <si>
    <t>New energy efficient sewage treatment facility with high-pressure system that reduces sludge output. The sludge will be used in the production of soil improving material.</t>
  </si>
  <si>
    <t>Land use and area projects</t>
  </si>
  <si>
    <t xml:space="preserve">Closure of landfill site, Slettemoen </t>
  </si>
  <si>
    <t xml:space="preserve">Closure of a land fill site where innovative measures have been taken to reduce emissions and pollution as well as to manage surface runoff. </t>
  </si>
  <si>
    <t>Renovating Dunkebekken stream</t>
  </si>
  <si>
    <t>Riverside walkway along Sandvikselven river</t>
  </si>
  <si>
    <t>Ydalir - District of the future in Elverum</t>
  </si>
  <si>
    <t>Piping to redirect precipitation/surface runoff and wastewater away from a stream. Residents benefit from a cleaner stream in the central area. This is a positive measure for natural diversity.</t>
  </si>
  <si>
    <t>The new riverside walkway will bring about a greater closeness and connection to the river and will facilitate walking and cycling, while also functioning as a recreational area for the local population.</t>
  </si>
  <si>
    <t>A new, environmentally friendly district within walking distance of central Elverum. The investment comprises infrastructure adaptations and preparing residential areas for sale. It will be built as part of a Zero Emission Neighbourhood (ZEN), meaning developers will have to meet strict environmental requirements.</t>
  </si>
  <si>
    <t>Tromsø Harbour</t>
  </si>
  <si>
    <r>
      <t xml:space="preserve">Major project to clean the polluted seabed outside Tromsø. The project will help to reduce the level of organic pollutants </t>
    </r>
    <r>
      <rPr>
        <sz val="11"/>
        <color theme="1"/>
        <rFont val="IBM Plex Sans"/>
        <family val="2"/>
        <scheme val="minor"/>
      </rPr>
      <t>by 75 percent.</t>
    </r>
  </si>
  <si>
    <t>Climate change adaptation</t>
  </si>
  <si>
    <t>The Clean Tromsøysund Project</t>
  </si>
  <si>
    <t>Flood protection for a residential area</t>
  </si>
  <si>
    <t>Opening of Dælibakken brook</t>
  </si>
  <si>
    <t xml:space="preserve">Creating an intercepting swale to lead surface runoff away from a residential area. The measure addresses both meltwater and flood water from alpine resorts and is intended to protect the residential area from floodwater. </t>
  </si>
  <si>
    <t>Opening of a brook that previously ran in a pipe. The measure increases the capacity of the brook to divert rainwater and creates a more attractive area in which to go for a walk.</t>
  </si>
  <si>
    <t xml:space="preserve">Surface runoff management in Bryne  </t>
  </si>
  <si>
    <t xml:space="preserve">Åfjord municipality </t>
  </si>
  <si>
    <t>Landslide prevention, Norddal river</t>
  </si>
  <si>
    <t>Typhoon/tsunami alert system</t>
  </si>
  <si>
    <t>Longyearbyen Community Council</t>
  </si>
  <si>
    <t>New spillway, Isdammen Lake</t>
  </si>
  <si>
    <t xml:space="preserve">Climate change adaptations in response to continual flooding of cellars and fields. Measures that have been implemented include developing a retention basin and replacing 70 tanks to separate surface water from wastewater. </t>
  </si>
  <si>
    <t xml:space="preserve">Construction of a new flood diversion system and elevation of dam crest and road. The new spillway will ensure a safe water supply and prevent flooding of nearby roads. </t>
  </si>
  <si>
    <t>Landslide and flood prevention measures that protect the areas along the river from being hollowed out in the event of floods.</t>
  </si>
  <si>
    <t>Seven siren masts to alert the population of Sykkylven of potential tsunamis caused by rockslides from unstable mountain terrain.</t>
  </si>
  <si>
    <t>Estimated impact, KBN share</t>
  </si>
  <si>
    <t xml:space="preserve">Combined bank, library and apartment complex </t>
  </si>
  <si>
    <t>Ulvik municipality</t>
  </si>
  <si>
    <t xml:space="preserve">The hall has been built energy efficiently and uses its walls to produce solar power. </t>
  </si>
  <si>
    <t>New construction of a shared inter-municipal archive consisting of office areas, archive services and a depot with 45,000m of shelving. The building has a low energy demand and is equipped with eight boreholes for geothermal heating.</t>
  </si>
  <si>
    <t>Procurement of electric cars for the home car service</t>
  </si>
  <si>
    <t xml:space="preserve">Procurement of electric cars for the municipality's home care service as part of a long-term plan to replace the municipality's fossil-fuel car fleet with electric alternatives. </t>
  </si>
  <si>
    <t>Procurement of refuse trucks that run on biogas. The vehicles collect household waste in a region comprising five municipalities and around 72,000 residents.</t>
  </si>
  <si>
    <t>Mobile harbour crane with a lifting capacity of 154 tonnes that can handle containers, bulk cargo and project cargo. The crane can only be operated using electricity and will be able to serve the entire dock area.</t>
  </si>
  <si>
    <t>New Bjøstadmo and Myrmoen recycling centres</t>
  </si>
  <si>
    <t>Construction of two new waste reception facilities to facilitate at-source sorting for a large proportion of the municipality's residents. The facility in Bjøstadmo will also function as a collection point for agricultural plastics.</t>
  </si>
  <si>
    <t>A Molok waste system for homes for people with disabilities</t>
  </si>
  <si>
    <t>Creation of Molok waste points in connection with local government homes for people with disabilities and a near-by local medical centre. The measure will primarily increase the level of sorting, but will also deliver savings as the waste collection frequency will be changed.</t>
  </si>
  <si>
    <t>Procurement and deployment of recycling bins that enable a new collection scheme for glass and metal waste, as well as a new "resource recirculation centre" with better self-service and recycling systems.</t>
  </si>
  <si>
    <t>Preparation and construction of new landfill cells that ensure contaminated soil and other waste are properly processed, a system for receiving sand and oil sludge that produces cleaner fractions and less volume for landfill, and a sorting building that produces less soil and air pollution.</t>
  </si>
  <si>
    <t>Bio waste system that composts waste food, sewage sludge and slaughterhouse waste from farming and reindeer breeding.</t>
  </si>
  <si>
    <t>Thoøya water treatment</t>
  </si>
  <si>
    <t>Creation of a new water supply plant that helps reduce vulnerability in relation to flooding, drought and pollution. The project also includes improving surface runoff pipes as a climate change adaptation measure.</t>
  </si>
  <si>
    <t>The station improves capacity and helps improve the management of higher levels of runoff. A new overflow system is being set up so that any overflow will not end up in the Vågen bay or the centre of Sandnes.</t>
  </si>
  <si>
    <t xml:space="preserve">Facilitating walking and cycling access to bus station </t>
  </si>
  <si>
    <t>Renovation of Ola Dahls gate to facilitate walking and cycling. The project is central to a major transport hub project.</t>
  </si>
  <si>
    <t>Flood protection for central Otta</t>
  </si>
  <si>
    <t>Flood protection measures designed to protect the centre in the event of flooding from the Lågen and Otta rivers, and flood protection measures are also being undertaken to purify flood waters and water from smaller tributaries to the main waterway.</t>
  </si>
  <si>
    <t>Total</t>
  </si>
  <si>
    <t xml:space="preserve">Overview of green projects </t>
  </si>
  <si>
    <t xml:space="preserve">EU environmental objectives </t>
  </si>
  <si>
    <t xml:space="preserve">Total number of projects </t>
  </si>
  <si>
    <t>New projects in 2019</t>
  </si>
  <si>
    <t xml:space="preserve">Production of renewable energy (MWh annually) </t>
  </si>
  <si>
    <t>Energy reduced and avoided (MWh annually)</t>
  </si>
  <si>
    <t xml:space="preserve">Buildings </t>
  </si>
  <si>
    <t xml:space="preserve">Renewable energy </t>
  </si>
  <si>
    <t xml:space="preserve">Transportation </t>
  </si>
  <si>
    <t xml:space="preserve">Waste and circular economy </t>
  </si>
  <si>
    <t>Water and wastewater management</t>
  </si>
  <si>
    <t xml:space="preserve">Land use and area development projects </t>
  </si>
  <si>
    <t xml:space="preserve">Climate change adaptation </t>
  </si>
  <si>
    <t>Construction period (estimated)</t>
  </si>
  <si>
    <t xml:space="preserve">Construction period (estimated) </t>
  </si>
  <si>
    <t xml:space="preserve">Total </t>
  </si>
  <si>
    <t xml:space="preserve">Corresponds to avoided
GHG (tonnes CO2e
annualy) </t>
  </si>
  <si>
    <t>Total capacity (tonnes)</t>
  </si>
  <si>
    <t>Increased capacity (tonnes)</t>
  </si>
  <si>
    <t>Alternative grid factors</t>
  </si>
  <si>
    <t>kg CO2e per kWh</t>
  </si>
  <si>
    <t xml:space="preserve">European power mix </t>
  </si>
  <si>
    <t>Nordic power mix</t>
  </si>
  <si>
    <t>Norwegian power mix</t>
  </si>
  <si>
    <t xml:space="preserve">Source </t>
  </si>
  <si>
    <t>NPSI "Position Paper on Green Bonds Impact Reporting" (February 2020)</t>
  </si>
  <si>
    <t>Asplan Viak https://www.asplanviak.no/aktuelt/2016/02/03/nordisk-stroem-blir-renere/</t>
  </si>
  <si>
    <t xml:space="preserve">1) Climate change mitigation 
2) Climate change adaptation </t>
  </si>
  <si>
    <t xml:space="preserve">1) Climate change mitigation </t>
  </si>
  <si>
    <t>1) Climate change mitigation 
5) Pollution prevention and control</t>
  </si>
  <si>
    <t>1) Climate change mitigation 
4) Transition to a circular economy, waste prevention and recycling
5) Pollution prevention and control</t>
  </si>
  <si>
    <t>1) Climate change mitigation 
2) Climate change adaptation
3) Sustainable use and protection of water and marine resources
5) Pollution prevention and control</t>
  </si>
  <si>
    <t>1) Climate change mitigation 
2) Climate change adaptation 
6) Protection of healthy ecosystems</t>
  </si>
  <si>
    <t>2) Climate change adaptation</t>
  </si>
  <si>
    <t xml:space="preserve">kWh/km </t>
  </si>
  <si>
    <t>Alternative: new diesel car</t>
  </si>
  <si>
    <t>kg CO2/km</t>
  </si>
  <si>
    <t>Source</t>
  </si>
  <si>
    <t>Milage new car</t>
  </si>
  <si>
    <t>km/year</t>
  </si>
  <si>
    <t xml:space="preserve">kg CO2e per kilowatt hour. </t>
  </si>
  <si>
    <t>A new energy efficient nursery for 160 children. Built using sustainable materials with solar panels on the roof.</t>
  </si>
  <si>
    <t>New school with space for 420 pupils with a sports hall built in mass timber.</t>
  </si>
  <si>
    <t>Shared intermunicipal archive in a low-energy building</t>
  </si>
  <si>
    <t xml:space="preserve">Increase in capacity </t>
  </si>
  <si>
    <t>tonnes</t>
  </si>
  <si>
    <t xml:space="preserve">population equivalents </t>
  </si>
  <si>
    <t>ISIN(s)</t>
  </si>
  <si>
    <t>NO0010811276</t>
  </si>
  <si>
    <t>XS2047497289</t>
  </si>
  <si>
    <t xml:space="preserve">Impact attributable to green bond investors </t>
  </si>
  <si>
    <t>Issue date</t>
  </si>
  <si>
    <t>Amount</t>
  </si>
  <si>
    <t xml:space="preserve">Maturity date </t>
  </si>
  <si>
    <t>Total outstanding green bonds divided by total outstanding disbursed amounts to projects, as of 31 dec 2019 (in NOK)</t>
  </si>
  <si>
    <t>USD 600 mn.</t>
  </si>
  <si>
    <t>XS1508672828 
US50048MCD02</t>
  </si>
  <si>
    <t>XS1188118100  USD50048MBX74</t>
  </si>
  <si>
    <t>10/25/2016</t>
  </si>
  <si>
    <t>10/26/2020</t>
  </si>
  <si>
    <t xml:space="preserve">USD 500 mn.  </t>
  </si>
  <si>
    <t xml:space="preserve">NOK 750 mn. </t>
  </si>
  <si>
    <t xml:space="preserve">11/29/2027 </t>
  </si>
  <si>
    <t>02/11/2025</t>
  </si>
  <si>
    <t>02/11/2015</t>
  </si>
  <si>
    <t>11/29/2017</t>
  </si>
  <si>
    <t>NOK 600 mn.</t>
  </si>
  <si>
    <t>11/29/2032</t>
  </si>
  <si>
    <t xml:space="preserve">NO0010811284  </t>
  </si>
  <si>
    <t>09/05/2018</t>
  </si>
  <si>
    <t>AUD 450 mn.</t>
  </si>
  <si>
    <t>09/05/2023</t>
  </si>
  <si>
    <t xml:space="preserve">AU3CB0256162  </t>
  </si>
  <si>
    <t>08/28/2019</t>
  </si>
  <si>
    <t>SEK 3 bn.</t>
  </si>
  <si>
    <t>08/28/2026</t>
  </si>
  <si>
    <t xml:space="preserve">Invested amount (please enter) </t>
  </si>
  <si>
    <t>Total green loans outstanding</t>
  </si>
  <si>
    <t>NOK</t>
  </si>
  <si>
    <t xml:space="preserve">Total green bonds outstanding </t>
  </si>
  <si>
    <t>Expected anual energy production (MWh)</t>
  </si>
  <si>
    <t>Totals</t>
  </si>
  <si>
    <t>KBN Green Bond Impact Report</t>
  </si>
  <si>
    <t xml:space="preserve">KBN Green Project  Category </t>
  </si>
  <si>
    <t>Per 31 Dec 2019</t>
  </si>
  <si>
    <t>Applied grid factor (can be adjusted):</t>
  </si>
  <si>
    <t>Corresponds to reduced and avoided greenhouse gas emissions (tonnes CO2e annually)</t>
  </si>
  <si>
    <t>NOK mn equivalent*</t>
  </si>
  <si>
    <t>* Using the Norwegian central bank's currency rates as of 31.12.2019 and rounding</t>
  </si>
  <si>
    <t>Customizable input data*</t>
  </si>
  <si>
    <t>Impact attributable to investor (tonnes CO2e annually)</t>
  </si>
  <si>
    <t>Energy produced (MWh annually)</t>
  </si>
  <si>
    <t>Energy avoided (MWh annually)</t>
  </si>
  <si>
    <t xml:space="preserve">Corresponds to avoided
GHG (tonnes CO2e
annually) </t>
  </si>
  <si>
    <t>Reduced energy usage (MWh annually)</t>
  </si>
  <si>
    <t>Expected energy production (MWh, annually)</t>
  </si>
  <si>
    <t xml:space="preserve">Avoided greenhouse gas emissions (tonnes CO2e
annually) </t>
  </si>
  <si>
    <t>Expanding the fleet of electric vehicles for municipal employees by 107 cars. The electric car fleet helps reduce emissions and frees up parking spaces. The average mileage per car is estimated to be 15,000 km/year.</t>
  </si>
  <si>
    <t xml:space="preserve">Electric cars: </t>
  </si>
  <si>
    <t>Norwegian State Agency for Public Management and eGovernment (DIFI)'s guidelines for public procurement: https://www.anskaffelser.no/verktoy/analyseverktoy/effektkalkulator-personbiler</t>
  </si>
  <si>
    <t xml:space="preserve">*Coloumns K and L adjust correspondingly. See note on methodology to the right. </t>
  </si>
  <si>
    <t xml:space="preserve">Total surface area included in the project (m2) </t>
  </si>
  <si>
    <t>Total heated area (m2)</t>
  </si>
  <si>
    <t>SDG targets</t>
  </si>
  <si>
    <t>7.3
12.2</t>
  </si>
  <si>
    <t>7.2</t>
  </si>
  <si>
    <t>3d
11.5
13.1</t>
  </si>
  <si>
    <t>11.3
11.7
14.2
15.1</t>
  </si>
  <si>
    <t>6.1
6.3
6.4
14.1</t>
  </si>
  <si>
    <t>11.6
12.4
12.5</t>
  </si>
  <si>
    <t>9.1
9.4
11.2
11.6</t>
  </si>
  <si>
    <t>7.3
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</si>
</sst>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kr&quot;\ * #,##0.00_-;\-&quot;kr&quot;\ * #,##0.00_-;_-&quot;kr&quot;\ * &quot;-&quot;??_-;_-@_-"/>
    <numFmt numFmtId="43" formatCode="_-* #,##0.00_-;\-* #,##0.00_-;_-* &quot;-&quot;??_-;_-@_-"/>
    <numFmt numFmtId="164" formatCode="dd/mm/yyyy;@"/>
    <numFmt numFmtId="165" formatCode="_-* #,##0_-;\-* #,##0_-;_-* &quot;-&quot;??_-;_-@_-"/>
  </numFmts>
  <fonts count="32" x14ac:knownFonts="1">
    <font>
      <sz val="11"/>
      <color theme="1"/>
      <name val="IBM Plex Sans"/>
      <family val="2"/>
      <scheme val="minor"/>
    </font>
    <font>
      <b/>
      <sz val="11"/>
      <color theme="1"/>
      <name val="IBM Plex Sans"/>
      <family val="2"/>
      <scheme val="minor"/>
    </font>
    <font>
      <b/>
      <sz val="11"/>
      <name val="IBM Plex Sans"/>
      <family val="2"/>
      <scheme val="minor"/>
    </font>
    <font>
      <sz val="11"/>
      <color theme="1"/>
      <name val="IBM Plex Sans"/>
      <family val="2"/>
      <scheme val="minor"/>
    </font>
    <font>
      <sz val="11"/>
      <name val="IBM Plex Sans"/>
      <family val="2"/>
      <scheme val="minor"/>
    </font>
    <font>
      <sz val="11"/>
      <color rgb="FF000000"/>
      <name val="IBM Plex Sans"/>
      <family val="2"/>
      <scheme val="minor"/>
    </font>
    <font>
      <sz val="11"/>
      <color rgb="FFFF0000"/>
      <name val="IBM Plex Sans"/>
      <family val="2"/>
      <scheme val="minor"/>
    </font>
    <font>
      <sz val="9"/>
      <color indexed="81"/>
      <name val="Tahoma"/>
      <family val="2"/>
    </font>
    <font>
      <b/>
      <sz val="9"/>
      <color indexed="81"/>
      <name val="Tahoma"/>
      <family val="2"/>
    </font>
    <font>
      <vertAlign val="superscript"/>
      <sz val="11"/>
      <color theme="1"/>
      <name val="IBM Plex Sans"/>
      <family val="2"/>
      <scheme val="minor"/>
    </font>
    <font>
      <sz val="18"/>
      <color theme="3"/>
      <name val="IBM Plex Sans"/>
      <family val="2"/>
      <scheme val="major"/>
    </font>
    <font>
      <sz val="11"/>
      <color rgb="FF3F3F76"/>
      <name val="IBM Plex Sans"/>
      <family val="2"/>
      <scheme val="minor"/>
    </font>
    <font>
      <sz val="11"/>
      <color theme="0"/>
      <name val="IBM Plex Sans"/>
      <family val="2"/>
      <scheme val="minor"/>
    </font>
    <font>
      <b/>
      <sz val="12"/>
      <color theme="1"/>
      <name val="IBM Plex Sans"/>
      <family val="2"/>
      <scheme val="minor"/>
    </font>
    <font>
      <sz val="12"/>
      <color theme="1"/>
      <name val="IBM Plex Sans"/>
      <family val="2"/>
      <scheme val="minor"/>
    </font>
    <font>
      <sz val="16"/>
      <color theme="1"/>
      <name val="IBM Plex Sans"/>
      <family val="2"/>
      <scheme val="minor"/>
    </font>
    <font>
      <b/>
      <sz val="22"/>
      <color theme="1"/>
      <name val="IBM Plex Sans"/>
      <family val="2"/>
      <scheme val="minor"/>
    </font>
    <font>
      <b/>
      <sz val="12"/>
      <color theme="0"/>
      <name val="IBM Plex Sans"/>
      <family val="2"/>
      <scheme val="minor"/>
    </font>
    <font>
      <sz val="12"/>
      <name val="IBM Plex Sans"/>
      <family val="2"/>
      <scheme val="minor"/>
    </font>
    <font>
      <sz val="12"/>
      <color theme="0"/>
      <name val="IBM Plex Sans"/>
      <family val="2"/>
      <scheme val="minor"/>
    </font>
    <font>
      <b/>
      <sz val="16"/>
      <color theme="1"/>
      <name val="IBM Plex Sans"/>
      <family val="2"/>
      <scheme val="minor"/>
    </font>
    <font>
      <b/>
      <sz val="16"/>
      <name val="IBM Plex Sans"/>
      <family val="2"/>
      <scheme val="major"/>
    </font>
    <font>
      <b/>
      <sz val="16"/>
      <name val="IBM Plex Sans"/>
      <family val="2"/>
      <scheme val="minor"/>
    </font>
    <font>
      <b/>
      <sz val="14"/>
      <color theme="1"/>
      <name val="IBM Plex Sans"/>
      <family val="2"/>
      <scheme val="minor"/>
    </font>
    <font>
      <sz val="10"/>
      <color theme="1"/>
      <name val="IBM Plex Sans"/>
      <family val="2"/>
      <scheme val="minor"/>
    </font>
    <font>
      <b/>
      <sz val="11"/>
      <color theme="0"/>
      <name val="IBM Plex Sans"/>
      <family val="2"/>
      <scheme val="minor"/>
    </font>
    <font>
      <b/>
      <sz val="16"/>
      <color theme="0"/>
      <name val="IBM Plex Sans"/>
      <family val="2"/>
      <scheme val="minor"/>
    </font>
    <font>
      <b/>
      <sz val="18"/>
      <color theme="0"/>
      <name val="IBM Plex Sans"/>
      <family val="2"/>
      <scheme val="minor"/>
    </font>
    <font>
      <b/>
      <sz val="20"/>
      <color theme="0"/>
      <name val="IBM Plex Sans"/>
      <family val="2"/>
      <scheme val="minor"/>
    </font>
    <font>
      <b/>
      <sz val="24"/>
      <color theme="0"/>
      <name val="IBM Plex Sans"/>
      <family val="2"/>
      <scheme val="minor"/>
    </font>
    <font>
      <sz val="14"/>
      <color theme="0"/>
      <name val="IBM Plex Sans"/>
      <family val="2"/>
      <scheme val="minor"/>
    </font>
    <font>
      <b/>
      <sz val="10"/>
      <color theme="0"/>
      <name val="IBM Plex Sans"/>
      <family val="2"/>
      <scheme val="minor"/>
    </font>
  </fonts>
  <fills count="18">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FFCC99"/>
      </patternFill>
    </fill>
    <fill>
      <patternFill patternType="solid">
        <fgColor theme="4"/>
      </patternFill>
    </fill>
    <fill>
      <patternFill patternType="solid">
        <fgColor theme="4"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D5C"/>
        <bgColor indexed="64"/>
      </patternFill>
    </fill>
    <fill>
      <patternFill patternType="solid">
        <fgColor rgb="FFABBEC9"/>
        <bgColor indexed="64"/>
      </patternFill>
    </fill>
    <fill>
      <patternFill patternType="solid">
        <fgColor rgb="FF00B441"/>
        <bgColor indexed="64"/>
      </patternFill>
    </fill>
    <fill>
      <patternFill patternType="solid">
        <fgColor rgb="FF577E94"/>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B2B2B2"/>
      </left>
      <right style="thin">
        <color rgb="FFB2B2B2"/>
      </right>
      <top style="thin">
        <color rgb="FFB2B2B2"/>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thin">
        <color indexed="64"/>
      </top>
      <bottom style="double">
        <color indexed="64"/>
      </bottom>
      <diagonal/>
    </border>
    <border>
      <left style="thin">
        <color rgb="FFABBEC9"/>
      </left>
      <right style="thin">
        <color rgb="FFABBEC9"/>
      </right>
      <top style="thin">
        <color rgb="FFABBEC9"/>
      </top>
      <bottom style="thin">
        <color rgb="FFABBEC9"/>
      </bottom>
      <diagonal/>
    </border>
    <border>
      <left style="thin">
        <color rgb="FFABBEC9"/>
      </left>
      <right/>
      <top style="thin">
        <color rgb="FFABBEC9"/>
      </top>
      <bottom style="thin">
        <color rgb="FFABBEC9"/>
      </bottom>
      <diagonal/>
    </border>
    <border>
      <left/>
      <right/>
      <top style="thin">
        <color rgb="FFABBEC9"/>
      </top>
      <bottom style="thin">
        <color rgb="FFABBEC9"/>
      </bottom>
      <diagonal/>
    </border>
    <border>
      <left/>
      <right style="thin">
        <color rgb="FFABBEC9"/>
      </right>
      <top style="thin">
        <color rgb="FFABBEC9"/>
      </top>
      <bottom style="thin">
        <color rgb="FFABBEC9"/>
      </bottom>
      <diagonal/>
    </border>
    <border>
      <left style="thin">
        <color theme="0"/>
      </left>
      <right style="thin">
        <color theme="0"/>
      </right>
      <top style="thin">
        <color theme="0"/>
      </top>
      <bottom style="thin">
        <color theme="0"/>
      </bottom>
      <diagonal/>
    </border>
    <border>
      <left style="thin">
        <color rgb="FFABBEC9"/>
      </left>
      <right style="thin">
        <color rgb="FFABBEC9"/>
      </right>
      <top/>
      <bottom style="thin">
        <color rgb="FFABBEC9"/>
      </bottom>
      <diagonal/>
    </border>
    <border>
      <left style="thin">
        <color rgb="FFABBEC9"/>
      </left>
      <right/>
      <top/>
      <bottom style="thin">
        <color rgb="FFABBEC9"/>
      </bottom>
      <diagonal/>
    </border>
    <border>
      <left/>
      <right style="thin">
        <color rgb="FFABBEC9"/>
      </right>
      <top/>
      <bottom style="thin">
        <color rgb="FFABBEC9"/>
      </bottom>
      <diagonal/>
    </border>
    <border>
      <left style="thin">
        <color rgb="FFABBEC9"/>
      </left>
      <right style="thin">
        <color rgb="FFABBEC9"/>
      </right>
      <top style="thin">
        <color rgb="FFABBEC9"/>
      </top>
      <bottom/>
      <diagonal/>
    </border>
    <border>
      <left/>
      <right/>
      <top/>
      <bottom style="thin">
        <color rgb="FFABBEC9"/>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right style="thin">
        <color rgb="FFABBEC9"/>
      </right>
      <top style="thin">
        <color rgb="FFABBEC9"/>
      </top>
      <bottom/>
      <diagonal/>
    </border>
    <border>
      <left style="thin">
        <color rgb="FFABBEC9"/>
      </left>
      <right/>
      <top style="thin">
        <color rgb="FFABBEC9"/>
      </top>
      <bottom/>
      <diagonal/>
    </border>
    <border>
      <left/>
      <right/>
      <top style="thin">
        <color rgb="FFABBEC9"/>
      </top>
      <bottom/>
      <diagonal/>
    </border>
    <border>
      <left style="medium">
        <color theme="4" tint="-0.499984740745262"/>
      </left>
      <right style="thin">
        <color theme="0"/>
      </right>
      <top style="medium">
        <color theme="4" tint="-0.499984740745262"/>
      </top>
      <bottom style="thin">
        <color theme="0"/>
      </bottom>
      <diagonal/>
    </border>
    <border>
      <left style="thin">
        <color theme="0"/>
      </left>
      <right style="thin">
        <color theme="0"/>
      </right>
      <top style="medium">
        <color theme="4" tint="-0.499984740745262"/>
      </top>
      <bottom style="thin">
        <color theme="0"/>
      </bottom>
      <diagonal/>
    </border>
    <border>
      <left style="thin">
        <color theme="0"/>
      </left>
      <right style="medium">
        <color theme="4" tint="-0.499984740745262"/>
      </right>
      <top style="medium">
        <color theme="4" tint="-0.499984740745262"/>
      </top>
      <bottom style="thin">
        <color theme="0"/>
      </bottom>
      <diagonal/>
    </border>
    <border>
      <left style="medium">
        <color theme="4" tint="-0.499984740745262"/>
      </left>
      <right style="thin">
        <color theme="0"/>
      </right>
      <top style="thin">
        <color theme="0"/>
      </top>
      <bottom style="thin">
        <color theme="0"/>
      </bottom>
      <diagonal/>
    </border>
    <border>
      <left style="thin">
        <color theme="0"/>
      </left>
      <right style="medium">
        <color theme="4" tint="-0.499984740745262"/>
      </right>
      <top style="thin">
        <color theme="0"/>
      </top>
      <bottom style="thin">
        <color theme="0"/>
      </bottom>
      <diagonal/>
    </border>
    <border>
      <left style="medium">
        <color theme="4" tint="-0.499984740745262"/>
      </left>
      <right style="thin">
        <color rgb="FFABBEC9"/>
      </right>
      <top/>
      <bottom style="thin">
        <color rgb="FFABBEC9"/>
      </bottom>
      <diagonal/>
    </border>
    <border>
      <left style="thin">
        <color rgb="FFABBEC9"/>
      </left>
      <right style="medium">
        <color theme="4" tint="-0.499984740745262"/>
      </right>
      <top/>
      <bottom style="thin">
        <color rgb="FFABBEC9"/>
      </bottom>
      <diagonal/>
    </border>
    <border>
      <left style="medium">
        <color theme="4" tint="-0.499984740745262"/>
      </left>
      <right style="thin">
        <color rgb="FFABBEC9"/>
      </right>
      <top style="thin">
        <color rgb="FFABBEC9"/>
      </top>
      <bottom style="thin">
        <color rgb="FFABBEC9"/>
      </bottom>
      <diagonal/>
    </border>
    <border>
      <left style="thin">
        <color rgb="FFABBEC9"/>
      </left>
      <right style="medium">
        <color theme="4" tint="-0.499984740745262"/>
      </right>
      <top style="thin">
        <color rgb="FFABBEC9"/>
      </top>
      <bottom style="thin">
        <color rgb="FFABBEC9"/>
      </bottom>
      <diagonal/>
    </border>
    <border>
      <left style="medium">
        <color theme="4" tint="-0.499984740745262"/>
      </left>
      <right/>
      <top style="thin">
        <color rgb="FFABBEC9"/>
      </top>
      <bottom style="medium">
        <color theme="4" tint="-0.499984740745262"/>
      </bottom>
      <diagonal/>
    </border>
    <border>
      <left/>
      <right/>
      <top style="thin">
        <color rgb="FFABBEC9"/>
      </top>
      <bottom style="medium">
        <color theme="4" tint="-0.499984740745262"/>
      </bottom>
      <diagonal/>
    </border>
    <border>
      <left/>
      <right style="medium">
        <color theme="4" tint="-0.499984740745262"/>
      </right>
      <top style="thin">
        <color rgb="FFABBEC9"/>
      </top>
      <bottom style="medium">
        <color theme="4" tint="-0.499984740745262"/>
      </bottom>
      <diagonal/>
    </border>
    <border>
      <left style="medium">
        <color theme="4" tint="-0.499984740745262"/>
      </left>
      <right style="thin">
        <color theme="0"/>
      </right>
      <top style="thin">
        <color theme="0"/>
      </top>
      <bottom/>
      <diagonal/>
    </border>
    <border>
      <left style="medium">
        <color theme="4" tint="-0.499984740745262"/>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s>
  <cellStyleXfs count="15">
    <xf numFmtId="0" fontId="0"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2" borderId="9" applyNumberFormat="0" applyFont="0" applyAlignment="0" applyProtection="0"/>
    <xf numFmtId="0" fontId="10" fillId="0" borderId="0" applyNumberFormat="0" applyFill="0" applyBorder="0" applyAlignment="0" applyProtection="0"/>
    <xf numFmtId="0" fontId="11" fillId="4" borderId="14" applyNumberFormat="0" applyAlignment="0" applyProtection="0"/>
    <xf numFmtId="0" fontId="1" fillId="0" borderId="15" applyNumberFormat="0" applyFill="0" applyAlignment="0" applyProtection="0"/>
    <xf numFmtId="0" fontId="12" fillId="5" borderId="0" applyNumberFormat="0" applyBorder="0" applyAlignment="0" applyProtection="0"/>
    <xf numFmtId="0" fontId="3" fillId="6" borderId="0" applyNumberFormat="0" applyBorder="0" applyAlignment="0" applyProtection="0"/>
    <xf numFmtId="0" fontId="12"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cellStyleXfs>
  <cellXfs count="346">
    <xf numFmtId="0" fontId="0" fillId="0" borderId="0" xfId="0"/>
    <xf numFmtId="0" fontId="0" fillId="0" borderId="0" xfId="0" applyAlignment="1">
      <alignment wrapText="1"/>
    </xf>
    <xf numFmtId="0" fontId="0" fillId="0" borderId="1" xfId="0" applyBorder="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1" xfId="0" applyFill="1" applyBorder="1" applyAlignment="1">
      <alignment horizontal="left" wrapText="1"/>
    </xf>
    <xf numFmtId="3" fontId="0" fillId="0" borderId="1" xfId="0" applyNumberFormat="1" applyBorder="1" applyAlignment="1">
      <alignment horizontal="left" wrapText="1"/>
    </xf>
    <xf numFmtId="3" fontId="0" fillId="0" borderId="1" xfId="0" applyNumberFormat="1" applyBorder="1" applyAlignment="1">
      <alignment wrapText="1"/>
    </xf>
    <xf numFmtId="3" fontId="0" fillId="0" borderId="0" xfId="0" applyNumberFormat="1" applyAlignment="1">
      <alignment wrapText="1"/>
    </xf>
    <xf numFmtId="3" fontId="0" fillId="0" borderId="0" xfId="0" applyNumberFormat="1"/>
    <xf numFmtId="9" fontId="0" fillId="0" borderId="1" xfId="2" applyFont="1" applyBorder="1" applyAlignment="1">
      <alignment horizontal="left" wrapText="1"/>
    </xf>
    <xf numFmtId="9" fontId="0" fillId="0" borderId="0" xfId="2" applyFont="1" applyAlignment="1">
      <alignment wrapText="1"/>
    </xf>
    <xf numFmtId="9" fontId="0" fillId="0" borderId="0" xfId="2" applyFont="1"/>
    <xf numFmtId="0" fontId="0" fillId="0" borderId="3" xfId="0" applyBorder="1" applyAlignment="1">
      <alignment horizontal="left" wrapText="1"/>
    </xf>
    <xf numFmtId="9" fontId="0" fillId="0" borderId="3" xfId="2" applyFont="1" applyBorder="1" applyAlignment="1">
      <alignment horizontal="left" wrapText="1"/>
    </xf>
    <xf numFmtId="0" fontId="0" fillId="0" borderId="0" xfId="0" applyFill="1"/>
    <xf numFmtId="3" fontId="0" fillId="0" borderId="0" xfId="0" applyNumberFormat="1" applyBorder="1" applyAlignment="1">
      <alignment wrapText="1"/>
    </xf>
    <xf numFmtId="0" fontId="0" fillId="0" borderId="0" xfId="0" applyNumberFormat="1" applyAlignment="1">
      <alignment wrapText="1"/>
    </xf>
    <xf numFmtId="0" fontId="0" fillId="0" borderId="0" xfId="0" applyNumberFormat="1"/>
    <xf numFmtId="3" fontId="0" fillId="0" borderId="1" xfId="0" applyNumberFormat="1" applyFill="1" applyBorder="1" applyAlignment="1">
      <alignment horizontal="left" wrapText="1"/>
    </xf>
    <xf numFmtId="0" fontId="0" fillId="0" borderId="0" xfId="0" applyBorder="1" applyAlignment="1">
      <alignment wrapText="1"/>
    </xf>
    <xf numFmtId="0" fontId="0" fillId="0" borderId="0" xfId="0" applyBorder="1" applyAlignment="1">
      <alignment horizontal="left" wrapText="1"/>
    </xf>
    <xf numFmtId="3" fontId="0" fillId="0" borderId="0" xfId="0" applyNumberFormat="1" applyBorder="1" applyAlignment="1">
      <alignment horizontal="left" wrapText="1"/>
    </xf>
    <xf numFmtId="9" fontId="0" fillId="0" borderId="0" xfId="2" applyFont="1" applyBorder="1" applyAlignment="1">
      <alignment horizontal="left" wrapText="1"/>
    </xf>
    <xf numFmtId="0" fontId="0" fillId="0" borderId="0" xfId="0" applyBorder="1" applyAlignment="1">
      <alignment horizontal="left"/>
    </xf>
    <xf numFmtId="3" fontId="0" fillId="0" borderId="0" xfId="0" applyNumberFormat="1" applyBorder="1" applyAlignment="1">
      <alignment horizontal="left"/>
    </xf>
    <xf numFmtId="9" fontId="0" fillId="0" borderId="0" xfId="2" applyFont="1" applyBorder="1" applyAlignment="1">
      <alignment horizontal="left"/>
    </xf>
    <xf numFmtId="0" fontId="0" fillId="0" borderId="0" xfId="0" applyBorder="1"/>
    <xf numFmtId="3" fontId="0" fillId="0" borderId="0" xfId="0" applyNumberFormat="1" applyBorder="1"/>
    <xf numFmtId="9" fontId="0" fillId="0" borderId="0" xfId="2" applyFont="1" applyBorder="1"/>
    <xf numFmtId="9" fontId="0" fillId="0" borderId="0" xfId="2" applyFont="1" applyBorder="1" applyAlignment="1">
      <alignment wrapText="1"/>
    </xf>
    <xf numFmtId="0" fontId="0" fillId="0" borderId="1" xfId="0" applyFill="1" applyBorder="1" applyAlignment="1">
      <alignment horizontal="left"/>
    </xf>
    <xf numFmtId="0" fontId="0" fillId="0" borderId="1" xfId="2" applyNumberFormat="1" applyFont="1" applyFill="1" applyBorder="1" applyAlignment="1" applyProtection="1">
      <alignment horizontal="left"/>
      <protection locked="0"/>
    </xf>
    <xf numFmtId="0" fontId="4" fillId="0" borderId="1" xfId="0" applyFont="1" applyFill="1" applyBorder="1" applyAlignment="1">
      <alignment horizontal="left" wrapText="1"/>
    </xf>
    <xf numFmtId="9" fontId="0" fillId="0" borderId="1" xfId="2" applyFont="1" applyFill="1" applyBorder="1" applyAlignment="1">
      <alignment horizontal="left" wrapText="1"/>
    </xf>
    <xf numFmtId="3" fontId="4" fillId="0" borderId="1" xfId="0" applyNumberFormat="1" applyFont="1" applyFill="1" applyBorder="1" applyAlignment="1">
      <alignment horizontal="left"/>
    </xf>
    <xf numFmtId="9" fontId="4" fillId="0" borderId="1" xfId="2" applyFont="1" applyFill="1" applyBorder="1" applyAlignment="1">
      <alignment horizontal="left"/>
    </xf>
    <xf numFmtId="3" fontId="0" fillId="0" borderId="1" xfId="0" applyNumberFormat="1" applyFill="1" applyBorder="1" applyAlignment="1">
      <alignment horizontal="left"/>
    </xf>
    <xf numFmtId="9" fontId="0" fillId="0" borderId="1" xfId="2" applyFont="1" applyFill="1" applyBorder="1" applyAlignment="1">
      <alignment horizontal="left"/>
    </xf>
    <xf numFmtId="9" fontId="3" fillId="0" borderId="1" xfId="2" applyFont="1" applyFill="1" applyBorder="1" applyAlignment="1" applyProtection="1">
      <alignment horizontal="left"/>
      <protection locked="0"/>
    </xf>
    <xf numFmtId="3" fontId="4" fillId="0" borderId="1" xfId="0" applyNumberFormat="1" applyFont="1" applyFill="1" applyBorder="1" applyAlignment="1">
      <alignment horizontal="left" wrapText="1"/>
    </xf>
    <xf numFmtId="0" fontId="0" fillId="0" borderId="1" xfId="0" applyFont="1" applyFill="1" applyBorder="1" applyAlignment="1">
      <alignment horizontal="left"/>
    </xf>
    <xf numFmtId="0" fontId="0" fillId="0" borderId="1" xfId="0" applyFill="1" applyBorder="1" applyAlignment="1" applyProtection="1">
      <alignment horizontal="left"/>
      <protection locked="0"/>
    </xf>
    <xf numFmtId="3" fontId="3" fillId="0" borderId="1" xfId="1" applyNumberFormat="1" applyFont="1" applyFill="1" applyBorder="1" applyAlignment="1" applyProtection="1">
      <alignment horizontal="left"/>
      <protection locked="0"/>
    </xf>
    <xf numFmtId="3" fontId="3" fillId="0" borderId="1" xfId="0" applyNumberFormat="1" applyFont="1" applyFill="1" applyBorder="1" applyAlignment="1">
      <alignment horizontal="left"/>
    </xf>
    <xf numFmtId="0" fontId="0" fillId="0" borderId="1" xfId="0" applyFont="1" applyFill="1" applyBorder="1" applyAlignment="1">
      <alignment horizontal="left" wrapText="1"/>
    </xf>
    <xf numFmtId="3" fontId="0" fillId="0" borderId="3" xfId="0" applyNumberFormat="1" applyFill="1" applyBorder="1" applyAlignment="1">
      <alignment horizontal="left" wrapText="1"/>
    </xf>
    <xf numFmtId="3" fontId="0" fillId="0" borderId="1" xfId="0" applyNumberFormat="1" applyFont="1" applyFill="1" applyBorder="1" applyAlignment="1">
      <alignment horizontal="left" wrapText="1"/>
    </xf>
    <xf numFmtId="3" fontId="3" fillId="0" borderId="1" xfId="2" applyNumberFormat="1" applyFont="1" applyFill="1" applyBorder="1" applyAlignment="1">
      <alignment horizontal="left"/>
    </xf>
    <xf numFmtId="0" fontId="3" fillId="0" borderId="1" xfId="0" applyFont="1" applyFill="1" applyBorder="1" applyAlignment="1" applyProtection="1">
      <alignment horizontal="left"/>
      <protection locked="0"/>
    </xf>
    <xf numFmtId="3" fontId="3" fillId="0" borderId="1" xfId="0" applyNumberFormat="1" applyFont="1" applyFill="1" applyBorder="1" applyAlignment="1" applyProtection="1">
      <alignment horizontal="left"/>
      <protection locked="0"/>
    </xf>
    <xf numFmtId="3" fontId="3" fillId="0" borderId="1" xfId="3" applyNumberFormat="1" applyFont="1" applyFill="1" applyBorder="1" applyAlignment="1" applyProtection="1">
      <alignment horizontal="left"/>
      <protection locked="0"/>
    </xf>
    <xf numFmtId="3" fontId="4" fillId="0" borderId="1" xfId="3" applyNumberFormat="1" applyFont="1" applyFill="1" applyBorder="1" applyAlignment="1" applyProtection="1">
      <alignment horizontal="left"/>
      <protection locked="0"/>
    </xf>
    <xf numFmtId="9" fontId="0" fillId="0" borderId="1" xfId="0" applyNumberFormat="1" applyFill="1" applyBorder="1" applyAlignment="1">
      <alignment horizontal="left"/>
    </xf>
    <xf numFmtId="0" fontId="0" fillId="0" borderId="0" xfId="0" applyFill="1" applyAlignment="1">
      <alignment horizontal="left" wrapText="1"/>
    </xf>
    <xf numFmtId="3" fontId="0" fillId="0" borderId="1" xfId="0" applyNumberFormat="1" applyFont="1" applyFill="1" applyBorder="1" applyAlignment="1">
      <alignment horizontal="left"/>
    </xf>
    <xf numFmtId="9" fontId="3" fillId="0" borderId="1" xfId="2" applyFont="1" applyFill="1" applyBorder="1" applyAlignment="1">
      <alignment horizontal="left"/>
    </xf>
    <xf numFmtId="9" fontId="3" fillId="0" borderId="1" xfId="2" applyFont="1" applyFill="1" applyBorder="1" applyAlignment="1">
      <alignment horizontal="left" wrapText="1"/>
    </xf>
    <xf numFmtId="0" fontId="0" fillId="0" borderId="1" xfId="4" applyFont="1" applyFill="1" applyBorder="1" applyAlignment="1">
      <alignment horizontal="left" wrapText="1"/>
    </xf>
    <xf numFmtId="3" fontId="0" fillId="0" borderId="3" xfId="0" applyNumberFormat="1" applyBorder="1" applyAlignment="1">
      <alignment horizontal="left" wrapText="1"/>
    </xf>
    <xf numFmtId="3" fontId="0" fillId="0" borderId="2" xfId="0" applyNumberFormat="1" applyFill="1" applyBorder="1" applyAlignment="1">
      <alignment horizontal="left" wrapText="1"/>
    </xf>
    <xf numFmtId="0" fontId="0" fillId="0" borderId="3" xfId="0" applyFill="1" applyBorder="1" applyAlignment="1">
      <alignment horizontal="left" wrapText="1"/>
    </xf>
    <xf numFmtId="0" fontId="0" fillId="3" borderId="1" xfId="0" applyFill="1" applyBorder="1" applyAlignment="1">
      <alignment horizontal="left" wrapText="1"/>
    </xf>
    <xf numFmtId="0" fontId="4" fillId="0" borderId="1" xfId="0" applyFont="1" applyBorder="1" applyAlignment="1">
      <alignment horizontal="left" wrapText="1"/>
    </xf>
    <xf numFmtId="3" fontId="0" fillId="0" borderId="4" xfId="0" applyNumberFormat="1" applyFill="1" applyBorder="1" applyAlignment="1">
      <alignment horizontal="left" wrapText="1"/>
    </xf>
    <xf numFmtId="9" fontId="0" fillId="0" borderId="3" xfId="2" applyFont="1" applyFill="1" applyBorder="1" applyAlignment="1">
      <alignment horizontal="left" wrapText="1"/>
    </xf>
    <xf numFmtId="3" fontId="0" fillId="0" borderId="0" xfId="0" applyNumberFormat="1" applyFill="1"/>
    <xf numFmtId="0" fontId="0" fillId="0" borderId="2" xfId="0" applyFill="1" applyBorder="1" applyAlignment="1">
      <alignment horizontal="left" wrapText="1"/>
    </xf>
    <xf numFmtId="9" fontId="0" fillId="0" borderId="0" xfId="2" applyFont="1" applyFill="1"/>
    <xf numFmtId="0" fontId="4" fillId="0" borderId="3" xfId="0" applyFont="1" applyFill="1" applyBorder="1" applyAlignment="1">
      <alignment horizontal="left" wrapText="1"/>
    </xf>
    <xf numFmtId="3" fontId="0" fillId="0" borderId="0" xfId="0" applyNumberFormat="1" applyFill="1" applyBorder="1" applyAlignment="1">
      <alignment wrapText="1"/>
    </xf>
    <xf numFmtId="0" fontId="0" fillId="0" borderId="1" xfId="0" applyNumberFormat="1" applyFill="1" applyBorder="1" applyAlignment="1">
      <alignment horizontal="left" wrapText="1"/>
    </xf>
    <xf numFmtId="0" fontId="3" fillId="0" borderId="1" xfId="0" applyNumberFormat="1" applyFont="1" applyFill="1" applyBorder="1" applyAlignment="1" applyProtection="1">
      <alignment horizontal="left"/>
      <protection locked="0"/>
    </xf>
    <xf numFmtId="0" fontId="0" fillId="0" borderId="0" xfId="0" applyNumberFormat="1" applyFill="1"/>
    <xf numFmtId="0" fontId="0" fillId="0" borderId="1" xfId="0" applyNumberFormat="1" applyFont="1" applyFill="1" applyBorder="1" applyAlignment="1">
      <alignment horizontal="left"/>
    </xf>
    <xf numFmtId="0" fontId="0" fillId="0" borderId="0" xfId="0" applyNumberFormat="1" applyBorder="1" applyAlignment="1">
      <alignment wrapText="1"/>
    </xf>
    <xf numFmtId="0" fontId="0" fillId="0" borderId="1" xfId="0" applyNumberFormat="1" applyFont="1" applyFill="1" applyBorder="1" applyAlignment="1">
      <alignment horizontal="left" wrapText="1"/>
    </xf>
    <xf numFmtId="0" fontId="0" fillId="0" borderId="0" xfId="0" applyNumberFormat="1" applyBorder="1" applyAlignment="1">
      <alignment horizontal="left" wrapText="1"/>
    </xf>
    <xf numFmtId="0" fontId="0" fillId="0" borderId="0" xfId="0" applyNumberFormat="1" applyBorder="1"/>
    <xf numFmtId="3" fontId="3" fillId="0" borderId="1" xfId="1" applyNumberFormat="1" applyFont="1" applyFill="1" applyBorder="1" applyAlignment="1" applyProtection="1">
      <alignment horizontal="left" wrapText="1"/>
      <protection locked="0"/>
    </xf>
    <xf numFmtId="3" fontId="3" fillId="0" borderId="1" xfId="3" applyNumberFormat="1" applyFont="1" applyBorder="1" applyAlignment="1" applyProtection="1">
      <alignment horizontal="left" wrapText="1"/>
      <protection locked="0"/>
    </xf>
    <xf numFmtId="0" fontId="0" fillId="0" borderId="1" xfId="2" applyNumberFormat="1" applyFont="1" applyFill="1" applyBorder="1" applyAlignment="1" applyProtection="1">
      <alignment horizontal="left" wrapText="1"/>
      <protection locked="0"/>
    </xf>
    <xf numFmtId="0" fontId="0" fillId="0" borderId="1" xfId="0" applyBorder="1" applyAlignment="1">
      <alignment horizontal="left"/>
    </xf>
    <xf numFmtId="3" fontId="3" fillId="0" borderId="4" xfId="1" applyNumberFormat="1" applyFont="1" applyFill="1" applyBorder="1" applyAlignment="1" applyProtection="1">
      <alignment horizontal="left" wrapText="1"/>
    </xf>
    <xf numFmtId="0" fontId="0" fillId="0" borderId="1" xfId="0" applyFill="1" applyBorder="1" applyAlignment="1" applyProtection="1">
      <alignment horizontal="left" wrapText="1"/>
      <protection locked="0"/>
    </xf>
    <xf numFmtId="3" fontId="3" fillId="0" borderId="1" xfId="3" applyNumberFormat="1" applyFont="1" applyFill="1" applyBorder="1" applyAlignment="1" applyProtection="1">
      <alignment horizontal="left" wrapText="1"/>
      <protection locked="0"/>
    </xf>
    <xf numFmtId="3" fontId="3" fillId="0" borderId="1" xfId="0" applyNumberFormat="1" applyFont="1" applyFill="1" applyBorder="1" applyAlignment="1">
      <alignment horizontal="left" wrapText="1"/>
    </xf>
    <xf numFmtId="3" fontId="3" fillId="0" borderId="1" xfId="1" applyNumberFormat="1" applyFill="1" applyBorder="1" applyAlignment="1" applyProtection="1">
      <alignment horizontal="left" wrapText="1"/>
      <protection locked="0"/>
    </xf>
    <xf numFmtId="3" fontId="3" fillId="0" borderId="1" xfId="0" applyNumberFormat="1" applyFont="1" applyFill="1" applyBorder="1" applyAlignment="1" applyProtection="1">
      <alignment horizontal="left" wrapText="1"/>
      <protection locked="0"/>
    </xf>
    <xf numFmtId="0" fontId="4" fillId="0" borderId="1" xfId="0" applyFont="1" applyFill="1" applyBorder="1" applyAlignment="1" applyProtection="1">
      <alignment horizontal="left" wrapText="1"/>
      <protection locked="0"/>
    </xf>
    <xf numFmtId="0" fontId="0" fillId="0" borderId="2" xfId="0" applyNumberFormat="1" applyFill="1" applyBorder="1" applyAlignment="1">
      <alignment horizontal="left" wrapText="1"/>
    </xf>
    <xf numFmtId="9" fontId="0" fillId="0" borderId="2" xfId="2" applyFont="1" applyFill="1" applyBorder="1" applyAlignment="1">
      <alignment horizontal="left" wrapText="1"/>
    </xf>
    <xf numFmtId="3" fontId="3" fillId="0" borderId="11" xfId="1" applyNumberFormat="1" applyFont="1" applyFill="1" applyBorder="1" applyAlignment="1" applyProtection="1">
      <alignment horizontal="left" wrapText="1"/>
    </xf>
    <xf numFmtId="0" fontId="0" fillId="0" borderId="0" xfId="0" applyFill="1" applyAlignment="1">
      <alignment wrapText="1"/>
    </xf>
    <xf numFmtId="0" fontId="0" fillId="0" borderId="0" xfId="0" applyNumberFormat="1" applyFill="1" applyAlignment="1">
      <alignment wrapText="1"/>
    </xf>
    <xf numFmtId="3" fontId="0" fillId="0" borderId="0" xfId="0" applyNumberFormat="1" applyFill="1" applyAlignment="1">
      <alignment wrapText="1"/>
    </xf>
    <xf numFmtId="9" fontId="0" fillId="0" borderId="0" xfId="2" applyFont="1" applyFill="1" applyAlignment="1">
      <alignment wrapText="1"/>
    </xf>
    <xf numFmtId="0" fontId="0" fillId="3" borderId="3" xfId="0" applyNumberFormat="1" applyFont="1" applyFill="1" applyBorder="1" applyAlignment="1">
      <alignment horizontal="left" wrapText="1"/>
    </xf>
    <xf numFmtId="0" fontId="0" fillId="3" borderId="1" xfId="0" applyNumberFormat="1" applyFont="1" applyFill="1" applyBorder="1" applyAlignment="1">
      <alignment horizontal="left" wrapText="1"/>
    </xf>
    <xf numFmtId="14" fontId="0" fillId="0" borderId="0" xfId="0" applyNumberFormat="1" applyFont="1" applyFill="1" applyBorder="1" applyAlignment="1"/>
    <xf numFmtId="0" fontId="0" fillId="0" borderId="1" xfId="2" applyNumberFormat="1" applyFont="1" applyFill="1" applyBorder="1" applyAlignment="1" applyProtection="1">
      <protection locked="0"/>
    </xf>
    <xf numFmtId="0" fontId="0" fillId="0" borderId="1" xfId="0" applyFont="1" applyFill="1" applyBorder="1" applyAlignment="1"/>
    <xf numFmtId="3" fontId="0" fillId="0" borderId="1" xfId="0" applyNumberFormat="1" applyFill="1" applyBorder="1" applyAlignment="1"/>
    <xf numFmtId="10" fontId="0" fillId="0" borderId="1" xfId="0" applyNumberFormat="1" applyFill="1" applyBorder="1" applyAlignment="1"/>
    <xf numFmtId="0" fontId="4" fillId="0" borderId="1" xfId="0" applyFont="1" applyFill="1" applyBorder="1" applyAlignment="1"/>
    <xf numFmtId="0" fontId="0" fillId="0" borderId="1" xfId="0" applyFill="1" applyBorder="1" applyAlignment="1" applyProtection="1">
      <protection locked="0"/>
    </xf>
    <xf numFmtId="0" fontId="0" fillId="0" borderId="1" xfId="0" applyFill="1" applyBorder="1" applyAlignment="1"/>
    <xf numFmtId="3" fontId="0" fillId="0" borderId="1" xfId="3" applyNumberFormat="1" applyFont="1" applyFill="1" applyBorder="1" applyAlignment="1" applyProtection="1">
      <protection locked="0"/>
    </xf>
    <xf numFmtId="0" fontId="0" fillId="0" borderId="1" xfId="0" applyBorder="1" applyAlignment="1">
      <alignment wrapText="1"/>
    </xf>
    <xf numFmtId="0" fontId="4" fillId="3" borderId="1" xfId="0" applyNumberFormat="1" applyFont="1" applyFill="1" applyBorder="1" applyAlignment="1"/>
    <xf numFmtId="0" fontId="4" fillId="0" borderId="1" xfId="0" applyFont="1" applyBorder="1" applyAlignment="1">
      <alignment wrapText="1"/>
    </xf>
    <xf numFmtId="9" fontId="0" fillId="0" borderId="1" xfId="2" applyFont="1" applyBorder="1" applyAlignment="1">
      <alignment wrapText="1"/>
    </xf>
    <xf numFmtId="0" fontId="0" fillId="0" borderId="0" xfId="0" applyFill="1" applyBorder="1" applyAlignment="1">
      <alignment wrapText="1"/>
    </xf>
    <xf numFmtId="0" fontId="0" fillId="0" borderId="3" xfId="0" applyNumberFormat="1" applyFont="1" applyFill="1" applyBorder="1" applyAlignment="1">
      <alignment horizontal="left"/>
    </xf>
    <xf numFmtId="9" fontId="4" fillId="0" borderId="1" xfId="2" applyFont="1" applyFill="1" applyBorder="1" applyAlignment="1">
      <alignment horizontal="left" wrapText="1"/>
    </xf>
    <xf numFmtId="0" fontId="0" fillId="3" borderId="3" xfId="0" applyFill="1" applyBorder="1" applyAlignment="1">
      <alignment horizontal="left" wrapText="1"/>
    </xf>
    <xf numFmtId="3" fontId="3" fillId="0" borderId="1" xfId="0" applyNumberFormat="1" applyFont="1" applyBorder="1" applyAlignment="1" applyProtection="1">
      <alignment horizontal="left" wrapText="1"/>
      <protection locked="0"/>
    </xf>
    <xf numFmtId="3" fontId="0" fillId="0" borderId="1" xfId="1" applyNumberFormat="1" applyFont="1" applyFill="1" applyBorder="1" applyAlignment="1" applyProtection="1">
      <alignment horizontal="left" wrapText="1"/>
      <protection locked="0"/>
    </xf>
    <xf numFmtId="0" fontId="0" fillId="0" borderId="3" xfId="0" applyNumberFormat="1" applyFont="1" applyFill="1" applyBorder="1" applyAlignment="1">
      <alignment horizontal="left" wrapText="1"/>
    </xf>
    <xf numFmtId="0" fontId="0" fillId="0" borderId="3" xfId="0" applyFont="1" applyFill="1" applyBorder="1" applyAlignment="1">
      <alignment horizontal="left" wrapText="1"/>
    </xf>
    <xf numFmtId="0" fontId="0" fillId="0" borderId="0" xfId="0" applyNumberFormat="1" applyFont="1" applyFill="1" applyBorder="1" applyAlignment="1">
      <alignment horizontal="left" wrapText="1"/>
    </xf>
    <xf numFmtId="0" fontId="0" fillId="0" borderId="8" xfId="0" applyFont="1" applyFill="1" applyBorder="1" applyAlignment="1">
      <alignment horizontal="left" wrapText="1"/>
    </xf>
    <xf numFmtId="14" fontId="0" fillId="0" borderId="1" xfId="0" applyNumberFormat="1" applyBorder="1" applyAlignment="1">
      <alignment horizontal="left"/>
    </xf>
    <xf numFmtId="3" fontId="3" fillId="0" borderId="12" xfId="1" applyNumberFormat="1" applyFont="1" applyFill="1" applyBorder="1" applyAlignment="1" applyProtection="1">
      <alignment horizontal="left" wrapText="1"/>
    </xf>
    <xf numFmtId="3" fontId="3" fillId="0" borderId="3" xfId="1" applyNumberFormat="1" applyFont="1" applyFill="1" applyBorder="1" applyAlignment="1" applyProtection="1">
      <alignment horizontal="left" wrapText="1"/>
      <protection locked="0"/>
    </xf>
    <xf numFmtId="3" fontId="3" fillId="0" borderId="3" xfId="1" applyNumberFormat="1" applyFont="1" applyBorder="1" applyAlignment="1" applyProtection="1">
      <alignment horizontal="left" wrapText="1"/>
      <protection locked="0"/>
    </xf>
    <xf numFmtId="3" fontId="3" fillId="0" borderId="3" xfId="3" applyNumberFormat="1" applyFont="1" applyBorder="1" applyAlignment="1" applyProtection="1">
      <alignment horizontal="left" wrapText="1"/>
      <protection locked="0"/>
    </xf>
    <xf numFmtId="3" fontId="3" fillId="0" borderId="3" xfId="0" applyNumberFormat="1" applyFont="1" applyBorder="1" applyAlignment="1" applyProtection="1">
      <alignment horizontal="left"/>
      <protection locked="0"/>
    </xf>
    <xf numFmtId="14" fontId="0" fillId="0" borderId="1" xfId="0" applyNumberFormat="1" applyBorder="1" applyAlignment="1">
      <alignment horizontal="left" wrapText="1"/>
    </xf>
    <xf numFmtId="14" fontId="0" fillId="0" borderId="3" xfId="0" applyNumberFormat="1" applyBorder="1" applyAlignment="1">
      <alignment horizontal="left"/>
    </xf>
    <xf numFmtId="0" fontId="0" fillId="0" borderId="1" xfId="0" applyBorder="1"/>
    <xf numFmtId="0" fontId="0" fillId="0" borderId="3" xfId="2" applyNumberFormat="1" applyFont="1" applyFill="1" applyBorder="1" applyAlignment="1" applyProtection="1">
      <alignment horizontal="left" wrapText="1"/>
      <protection locked="0"/>
    </xf>
    <xf numFmtId="0" fontId="0" fillId="0" borderId="3" xfId="0" applyNumberFormat="1" applyFill="1" applyBorder="1" applyAlignment="1">
      <alignment horizontal="left" wrapText="1"/>
    </xf>
    <xf numFmtId="0" fontId="3" fillId="0" borderId="1" xfId="0" applyNumberFormat="1" applyFont="1" applyFill="1" applyBorder="1" applyAlignment="1" applyProtection="1">
      <alignment horizontal="left" wrapText="1"/>
      <protection locked="0"/>
    </xf>
    <xf numFmtId="0" fontId="3" fillId="0" borderId="1" xfId="0" applyFont="1" applyFill="1" applyBorder="1" applyAlignment="1" applyProtection="1">
      <alignment horizontal="left" wrapText="1"/>
      <protection locked="0"/>
    </xf>
    <xf numFmtId="3" fontId="0" fillId="0" borderId="2" xfId="0" applyNumberFormat="1" applyBorder="1" applyAlignment="1">
      <alignment horizontal="left" wrapText="1"/>
    </xf>
    <xf numFmtId="0" fontId="5" fillId="0" borderId="3" xfId="0" applyFont="1" applyFill="1" applyBorder="1" applyAlignment="1">
      <alignment vertical="center" wrapText="1"/>
    </xf>
    <xf numFmtId="0" fontId="0" fillId="0" borderId="1" xfId="0" applyFill="1" applyBorder="1" applyAlignment="1">
      <alignment vertical="center" wrapText="1"/>
    </xf>
    <xf numFmtId="14" fontId="0" fillId="0" borderId="1" xfId="0" applyNumberFormat="1" applyFill="1" applyBorder="1" applyAlignment="1">
      <alignment horizontal="left"/>
    </xf>
    <xf numFmtId="0" fontId="5" fillId="0" borderId="1" xfId="0" applyFont="1" applyFill="1" applyBorder="1" applyAlignment="1">
      <alignment vertical="center" wrapText="1"/>
    </xf>
    <xf numFmtId="0" fontId="4" fillId="0" borderId="1" xfId="0" applyFont="1" applyFill="1" applyBorder="1" applyAlignment="1">
      <alignment wrapText="1"/>
    </xf>
    <xf numFmtId="14" fontId="4" fillId="0" borderId="1" xfId="0" applyNumberFormat="1" applyFont="1" applyFill="1" applyBorder="1" applyAlignment="1">
      <alignment horizontal="left" wrapText="1"/>
    </xf>
    <xf numFmtId="0" fontId="0" fillId="0" borderId="7" xfId="0" applyFill="1" applyBorder="1" applyAlignment="1">
      <alignment horizontal="left" wrapText="1"/>
    </xf>
    <xf numFmtId="0" fontId="0" fillId="0" borderId="3" xfId="0" applyFill="1" applyBorder="1" applyAlignment="1">
      <alignment vertical="center" wrapText="1"/>
    </xf>
    <xf numFmtId="0" fontId="4" fillId="0" borderId="1" xfId="0" applyFont="1" applyFill="1" applyBorder="1" applyAlignment="1">
      <alignment horizontal="left"/>
    </xf>
    <xf numFmtId="3" fontId="3" fillId="0" borderId="1" xfId="0" applyNumberFormat="1" applyFont="1" applyBorder="1" applyAlignment="1" applyProtection="1">
      <alignment horizontal="left"/>
      <protection locked="0"/>
    </xf>
    <xf numFmtId="3" fontId="0" fillId="0" borderId="1" xfId="0" applyNumberFormat="1" applyBorder="1" applyAlignment="1">
      <alignment horizontal="left"/>
    </xf>
    <xf numFmtId="1" fontId="0" fillId="0" borderId="1" xfId="0" applyNumberFormat="1" applyBorder="1" applyAlignment="1">
      <alignment horizontal="left"/>
    </xf>
    <xf numFmtId="0" fontId="4" fillId="0" borderId="0" xfId="0" applyFont="1" applyBorder="1" applyAlignment="1">
      <alignment horizontal="left" wrapText="1"/>
    </xf>
    <xf numFmtId="0" fontId="3" fillId="0" borderId="1" xfId="0" applyFont="1" applyFill="1" applyBorder="1" applyAlignment="1">
      <alignment wrapText="1"/>
    </xf>
    <xf numFmtId="0" fontId="3" fillId="0" borderId="1" xfId="0" applyFont="1" applyFill="1" applyBorder="1" applyAlignment="1">
      <alignment vertical="center" wrapText="1"/>
    </xf>
    <xf numFmtId="0" fontId="4" fillId="0" borderId="3" xfId="0" applyNumberFormat="1" applyFont="1" applyFill="1" applyBorder="1" applyAlignment="1">
      <alignment horizontal="left" wrapText="1"/>
    </xf>
    <xf numFmtId="0" fontId="4" fillId="0" borderId="1" xfId="0" applyNumberFormat="1" applyFont="1" applyFill="1" applyBorder="1" applyAlignment="1">
      <alignment horizontal="left"/>
    </xf>
    <xf numFmtId="0" fontId="4" fillId="0" borderId="0" xfId="0" applyFont="1" applyFill="1"/>
    <xf numFmtId="0" fontId="0" fillId="0" borderId="1" xfId="0" applyFill="1" applyBorder="1" applyAlignment="1">
      <alignment wrapText="1"/>
    </xf>
    <xf numFmtId="0" fontId="0" fillId="0" borderId="0" xfId="0" applyFill="1" applyBorder="1" applyAlignment="1">
      <alignment horizontal="left" wrapText="1"/>
    </xf>
    <xf numFmtId="0" fontId="4" fillId="0" borderId="1" xfId="0" applyNumberFormat="1" applyFont="1" applyFill="1" applyBorder="1" applyAlignment="1">
      <alignment horizontal="left" wrapText="1"/>
    </xf>
    <xf numFmtId="0" fontId="3" fillId="0" borderId="1" xfId="4" applyFill="1" applyBorder="1" applyAlignment="1">
      <alignment horizontal="left" wrapText="1"/>
    </xf>
    <xf numFmtId="0" fontId="5" fillId="0" borderId="1" xfId="0" applyFont="1" applyFill="1" applyBorder="1" applyAlignment="1">
      <alignment wrapText="1"/>
    </xf>
    <xf numFmtId="0" fontId="0" fillId="0" borderId="3" xfId="0" applyFill="1" applyBorder="1" applyAlignment="1">
      <alignment wrapText="1"/>
    </xf>
    <xf numFmtId="0" fontId="4" fillId="0" borderId="3" xfId="0" applyFont="1" applyFill="1" applyBorder="1" applyAlignment="1">
      <alignment wrapText="1"/>
    </xf>
    <xf numFmtId="3" fontId="4" fillId="0" borderId="8" xfId="0" applyNumberFormat="1" applyFont="1" applyFill="1" applyBorder="1" applyAlignment="1">
      <alignment horizontal="left"/>
    </xf>
    <xf numFmtId="3" fontId="4" fillId="0" borderId="8" xfId="0" applyNumberFormat="1" applyFont="1" applyBorder="1" applyAlignment="1">
      <alignment horizontal="left"/>
    </xf>
    <xf numFmtId="9" fontId="4" fillId="0" borderId="8" xfId="2" applyFont="1" applyBorder="1" applyAlignment="1">
      <alignment horizontal="left"/>
    </xf>
    <xf numFmtId="3" fontId="4" fillId="0" borderId="1" xfId="0" applyNumberFormat="1" applyFont="1" applyBorder="1" applyAlignment="1">
      <alignment horizontal="left" wrapText="1"/>
    </xf>
    <xf numFmtId="9" fontId="4" fillId="0" borderId="1" xfId="2" applyFont="1" applyBorder="1" applyAlignment="1">
      <alignment horizontal="left" wrapText="1"/>
    </xf>
    <xf numFmtId="0" fontId="0" fillId="0" borderId="2" xfId="0" applyFill="1" applyBorder="1" applyAlignment="1">
      <alignment wrapText="1"/>
    </xf>
    <xf numFmtId="0" fontId="3" fillId="0" borderId="13" xfId="4" applyFill="1" applyBorder="1" applyAlignment="1">
      <alignment wrapText="1"/>
    </xf>
    <xf numFmtId="14" fontId="0" fillId="0" borderId="1" xfId="0" applyNumberFormat="1" applyFill="1" applyBorder="1"/>
    <xf numFmtId="0" fontId="4" fillId="0" borderId="8" xfId="0" applyFont="1" applyFill="1" applyBorder="1" applyAlignment="1">
      <alignment horizontal="left" wrapText="1"/>
    </xf>
    <xf numFmtId="0" fontId="4" fillId="3" borderId="1" xfId="0" applyFont="1" applyFill="1" applyBorder="1" applyAlignment="1">
      <alignment horizontal="left" wrapText="1"/>
    </xf>
    <xf numFmtId="0" fontId="4" fillId="3" borderId="1" xfId="0" applyFont="1" applyFill="1" applyBorder="1" applyAlignment="1">
      <alignment horizontal="left" wrapText="1"/>
    </xf>
    <xf numFmtId="0" fontId="4" fillId="0" borderId="1" xfId="0" applyFont="1" applyFill="1" applyBorder="1" applyAlignment="1">
      <alignment vertical="center" wrapText="1"/>
    </xf>
    <xf numFmtId="0" fontId="4" fillId="3" borderId="1" xfId="0" applyFont="1" applyFill="1"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left" wrapText="1"/>
    </xf>
    <xf numFmtId="0" fontId="4" fillId="3" borderId="1" xfId="0" applyFont="1" applyFill="1" applyBorder="1" applyAlignment="1">
      <alignment horizontal="left" wrapText="1"/>
    </xf>
    <xf numFmtId="0" fontId="4" fillId="0" borderId="0" xfId="0" applyFont="1" applyFill="1" applyBorder="1" applyAlignment="1">
      <alignment horizontal="left" wrapText="1"/>
    </xf>
    <xf numFmtId="0" fontId="4" fillId="0" borderId="1" xfId="0" applyFont="1" applyFill="1" applyBorder="1" applyAlignment="1">
      <alignment horizontal="left" wrapText="1"/>
    </xf>
    <xf numFmtId="3" fontId="6" fillId="0" borderId="0" xfId="0" applyNumberFormat="1" applyFont="1" applyBorder="1" applyAlignment="1">
      <alignment wrapText="1"/>
    </xf>
    <xf numFmtId="3" fontId="1" fillId="0" borderId="0" xfId="7" applyNumberFormat="1" applyFill="1" applyBorder="1" applyAlignment="1">
      <alignment wrapText="1"/>
    </xf>
    <xf numFmtId="0" fontId="4" fillId="0" borderId="7" xfId="0" applyFont="1" applyFill="1" applyBorder="1" applyAlignment="1">
      <alignment wrapText="1"/>
    </xf>
    <xf numFmtId="0" fontId="3" fillId="0" borderId="3" xfId="0" applyFont="1" applyFill="1" applyBorder="1" applyAlignment="1">
      <alignment vertical="center" wrapText="1"/>
    </xf>
    <xf numFmtId="0" fontId="2" fillId="0" borderId="16" xfId="7" applyFont="1" applyBorder="1" applyAlignment="1">
      <alignment wrapText="1"/>
    </xf>
    <xf numFmtId="3" fontId="2" fillId="0" borderId="16" xfId="7" applyNumberFormat="1" applyFont="1" applyBorder="1" applyAlignment="1">
      <alignment wrapText="1"/>
    </xf>
    <xf numFmtId="9" fontId="2" fillId="0" borderId="16" xfId="7" applyNumberFormat="1" applyFont="1" applyBorder="1" applyAlignment="1">
      <alignment wrapText="1"/>
    </xf>
    <xf numFmtId="9" fontId="2" fillId="0" borderId="16" xfId="7" quotePrefix="1" applyNumberFormat="1" applyFont="1" applyBorder="1" applyAlignment="1">
      <alignment wrapText="1"/>
    </xf>
    <xf numFmtId="0" fontId="4" fillId="0" borderId="1" xfId="0" applyFont="1" applyFill="1" applyBorder="1" applyAlignment="1">
      <alignment horizontal="left" vertical="center" wrapText="1"/>
    </xf>
    <xf numFmtId="0" fontId="2" fillId="0" borderId="16" xfId="7" applyFont="1" applyFill="1" applyBorder="1" applyAlignment="1">
      <alignment vertical="center" wrapText="1"/>
    </xf>
    <xf numFmtId="3" fontId="2" fillId="0" borderId="16" xfId="7" applyNumberFormat="1" applyFont="1" applyFill="1" applyBorder="1"/>
    <xf numFmtId="9" fontId="2" fillId="0" borderId="16" xfId="7" applyNumberFormat="1" applyFont="1" applyFill="1" applyBorder="1"/>
    <xf numFmtId="3" fontId="4" fillId="0" borderId="3" xfId="0" applyNumberFormat="1" applyFont="1" applyFill="1" applyBorder="1" applyAlignment="1">
      <alignment horizontal="left" wrapText="1"/>
    </xf>
    <xf numFmtId="9" fontId="4" fillId="0" borderId="3" xfId="2" applyFont="1" applyBorder="1" applyAlignment="1">
      <alignment horizontal="left" wrapText="1"/>
    </xf>
    <xf numFmtId="3" fontId="4" fillId="0" borderId="3" xfId="0" applyNumberFormat="1" applyFont="1" applyBorder="1" applyAlignment="1">
      <alignment horizontal="left" wrapText="1"/>
    </xf>
    <xf numFmtId="1" fontId="0" fillId="0" borderId="1" xfId="0" applyNumberFormat="1" applyBorder="1" applyAlignment="1">
      <alignment horizontal="left" wrapText="1"/>
    </xf>
    <xf numFmtId="0" fontId="0" fillId="0" borderId="3" xfId="4" applyFont="1" applyFill="1" applyBorder="1" applyAlignment="1">
      <alignment horizontal="left" wrapText="1"/>
    </xf>
    <xf numFmtId="0" fontId="4" fillId="0" borderId="1" xfId="4" applyFont="1" applyFill="1" applyBorder="1" applyAlignment="1">
      <alignment horizontal="left" wrapText="1"/>
    </xf>
    <xf numFmtId="0" fontId="3" fillId="0" borderId="7"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6" xfId="7" applyFont="1" applyBorder="1" applyAlignment="1">
      <alignment horizontal="left" wrapText="1"/>
    </xf>
    <xf numFmtId="3" fontId="2" fillId="0" borderId="16" xfId="7" applyNumberFormat="1" applyFont="1" applyBorder="1" applyAlignment="1">
      <alignment horizontal="left" wrapText="1"/>
    </xf>
    <xf numFmtId="9" fontId="2" fillId="0" borderId="16" xfId="7" applyNumberFormat="1" applyFont="1" applyBorder="1" applyAlignment="1">
      <alignment horizontal="left" wrapText="1"/>
    </xf>
    <xf numFmtId="3" fontId="2" fillId="0" borderId="16" xfId="7" applyNumberFormat="1" applyFont="1" applyBorder="1"/>
    <xf numFmtId="9" fontId="2" fillId="0" borderId="16" xfId="7" applyNumberFormat="1" applyFont="1" applyFill="1" applyBorder="1" applyAlignment="1">
      <alignment horizontal="left"/>
    </xf>
    <xf numFmtId="3" fontId="2" fillId="0" borderId="16" xfId="7" applyNumberFormat="1" applyFont="1" applyFill="1" applyBorder="1" applyAlignment="1">
      <alignment wrapText="1"/>
    </xf>
    <xf numFmtId="9" fontId="0" fillId="0" borderId="3" xfId="2" applyNumberFormat="1" applyFont="1" applyBorder="1" applyAlignment="1">
      <alignment horizontal="left" wrapText="1"/>
    </xf>
    <xf numFmtId="9" fontId="0" fillId="0" borderId="1" xfId="2" applyNumberFormat="1" applyFont="1" applyBorder="1" applyAlignment="1">
      <alignment horizontal="left" wrapText="1"/>
    </xf>
    <xf numFmtId="9" fontId="0" fillId="0" borderId="1" xfId="2" applyNumberFormat="1" applyFont="1" applyFill="1" applyBorder="1" applyAlignment="1">
      <alignment horizontal="left" wrapText="1"/>
    </xf>
    <xf numFmtId="0" fontId="0" fillId="0" borderId="2" xfId="0" applyNumberFormat="1" applyFont="1" applyFill="1" applyBorder="1" applyAlignment="1">
      <alignment horizontal="left" wrapText="1"/>
    </xf>
    <xf numFmtId="0" fontId="0" fillId="0" borderId="9" xfId="0" applyFill="1" applyBorder="1" applyAlignment="1">
      <alignment vertical="center" wrapText="1"/>
    </xf>
    <xf numFmtId="0" fontId="0" fillId="0" borderId="0" xfId="0" applyFill="1" applyBorder="1" applyAlignment="1">
      <alignment vertical="center" wrapText="1"/>
    </xf>
    <xf numFmtId="0" fontId="2" fillId="0" borderId="16" xfId="7" applyFont="1" applyFill="1" applyBorder="1" applyAlignment="1">
      <alignment wrapText="1"/>
    </xf>
    <xf numFmtId="9" fontId="2" fillId="0" borderId="16" xfId="7" applyNumberFormat="1" applyFont="1" applyFill="1" applyBorder="1" applyAlignment="1">
      <alignment wrapText="1"/>
    </xf>
    <xf numFmtId="0" fontId="14" fillId="3" borderId="0" xfId="0" applyFont="1" applyFill="1" applyAlignment="1">
      <alignment wrapText="1"/>
    </xf>
    <xf numFmtId="0" fontId="16" fillId="3" borderId="0" xfId="0" applyFont="1" applyFill="1" applyAlignment="1">
      <alignment horizontal="left" wrapText="1"/>
    </xf>
    <xf numFmtId="0" fontId="17" fillId="14" borderId="17" xfId="6" applyFont="1" applyFill="1" applyBorder="1" applyAlignment="1">
      <alignment horizontal="left" vertical="center" wrapText="1"/>
    </xf>
    <xf numFmtId="3" fontId="18" fillId="3" borderId="17" xfId="6" applyNumberFormat="1" applyFont="1" applyFill="1" applyBorder="1" applyAlignment="1">
      <alignment horizontal="left" vertical="center" wrapText="1"/>
    </xf>
    <xf numFmtId="0" fontId="18" fillId="3" borderId="17" xfId="6" applyFont="1" applyFill="1" applyBorder="1" applyAlignment="1">
      <alignment horizontal="left" vertical="center" wrapText="1"/>
    </xf>
    <xf numFmtId="49" fontId="14" fillId="3" borderId="22" xfId="9" applyNumberFormat="1" applyFont="1" applyFill="1" applyBorder="1" applyAlignment="1">
      <alignment horizontal="left" vertical="center" wrapText="1"/>
    </xf>
    <xf numFmtId="0" fontId="14" fillId="3" borderId="22" xfId="9" applyFont="1" applyFill="1" applyBorder="1" applyAlignment="1">
      <alignment horizontal="left" vertical="center" wrapText="1"/>
    </xf>
    <xf numFmtId="0" fontId="14" fillId="3" borderId="22" xfId="9" applyFont="1" applyFill="1" applyBorder="1" applyAlignment="1">
      <alignment horizontal="right" vertical="center" wrapText="1"/>
    </xf>
    <xf numFmtId="3" fontId="14" fillId="3" borderId="22" xfId="9" applyNumberFormat="1" applyFont="1" applyFill="1" applyBorder="1" applyAlignment="1">
      <alignment horizontal="right" vertical="center" wrapText="1"/>
    </xf>
    <xf numFmtId="3" fontId="14" fillId="3" borderId="23" xfId="9" applyNumberFormat="1" applyFont="1" applyFill="1" applyBorder="1" applyAlignment="1">
      <alignment horizontal="right" vertical="center" wrapText="1"/>
    </xf>
    <xf numFmtId="3" fontId="14" fillId="3" borderId="24" xfId="9" applyNumberFormat="1" applyFont="1" applyFill="1" applyBorder="1" applyAlignment="1">
      <alignment horizontal="right" vertical="center" wrapText="1"/>
    </xf>
    <xf numFmtId="49" fontId="14" fillId="3" borderId="17" xfId="9" applyNumberFormat="1" applyFont="1" applyFill="1" applyBorder="1" applyAlignment="1">
      <alignment horizontal="left" vertical="center" wrapText="1"/>
    </xf>
    <xf numFmtId="0" fontId="14" fillId="3" borderId="17" xfId="9" applyFont="1" applyFill="1" applyBorder="1" applyAlignment="1">
      <alignment horizontal="left" vertical="center" wrapText="1"/>
    </xf>
    <xf numFmtId="0" fontId="14" fillId="3" borderId="17" xfId="9" applyFont="1" applyFill="1" applyBorder="1" applyAlignment="1">
      <alignment horizontal="right" vertical="center" wrapText="1"/>
    </xf>
    <xf numFmtId="3" fontId="14" fillId="3" borderId="17" xfId="9" applyNumberFormat="1" applyFont="1" applyFill="1" applyBorder="1" applyAlignment="1">
      <alignment horizontal="right" vertical="center" wrapText="1"/>
    </xf>
    <xf numFmtId="3" fontId="14" fillId="3" borderId="18" xfId="9" applyNumberFormat="1" applyFont="1" applyFill="1" applyBorder="1" applyAlignment="1">
      <alignment horizontal="right" vertical="center" wrapText="1"/>
    </xf>
    <xf numFmtId="3" fontId="14" fillId="3" borderId="20" xfId="9" applyNumberFormat="1" applyFont="1" applyFill="1" applyBorder="1" applyAlignment="1">
      <alignment horizontal="right" vertical="center" wrapText="1"/>
    </xf>
    <xf numFmtId="0" fontId="14" fillId="3" borderId="17" xfId="13" applyFont="1" applyFill="1" applyBorder="1" applyAlignment="1">
      <alignment horizontal="left" vertical="center" wrapText="1"/>
    </xf>
    <xf numFmtId="0" fontId="14" fillId="3" borderId="17" xfId="13" applyFont="1" applyFill="1" applyBorder="1" applyAlignment="1">
      <alignment horizontal="left" vertical="center" wrapText="1"/>
    </xf>
    <xf numFmtId="0" fontId="14" fillId="3" borderId="20" xfId="9" applyFont="1" applyFill="1" applyBorder="1" applyAlignment="1">
      <alignment vertical="center" wrapText="1"/>
    </xf>
    <xf numFmtId="0" fontId="19" fillId="12" borderId="17" xfId="12" applyFont="1" applyFill="1" applyBorder="1" applyAlignment="1">
      <alignment vertical="center" wrapText="1"/>
    </xf>
    <xf numFmtId="0" fontId="14" fillId="3" borderId="17" xfId="11" applyFont="1" applyFill="1" applyBorder="1" applyAlignment="1">
      <alignment vertical="center" wrapText="1"/>
    </xf>
    <xf numFmtId="49" fontId="14" fillId="3" borderId="17" xfId="11" applyNumberFormat="1" applyFont="1" applyFill="1" applyBorder="1" applyAlignment="1">
      <alignment vertical="center" wrapText="1"/>
    </xf>
    <xf numFmtId="9" fontId="17" fillId="14" borderId="17" xfId="10" applyNumberFormat="1" applyFont="1" applyFill="1" applyBorder="1" applyAlignment="1">
      <alignment vertical="center" wrapText="1"/>
    </xf>
    <xf numFmtId="164" fontId="14" fillId="3" borderId="17" xfId="11" applyNumberFormat="1" applyFont="1" applyFill="1" applyBorder="1" applyAlignment="1">
      <alignment vertical="center" wrapText="1"/>
    </xf>
    <xf numFmtId="0" fontId="15" fillId="3" borderId="0" xfId="0" applyFont="1" applyFill="1" applyAlignment="1">
      <alignment horizontal="left" vertical="center" wrapText="1"/>
    </xf>
    <xf numFmtId="0" fontId="20" fillId="3" borderId="26" xfId="0" applyFont="1" applyFill="1" applyBorder="1" applyAlignment="1">
      <alignment horizontal="left" wrapText="1"/>
    </xf>
    <xf numFmtId="0" fontId="18" fillId="3" borderId="19" xfId="6" applyFont="1" applyFill="1" applyBorder="1" applyAlignment="1">
      <alignment horizontal="left" vertical="center" wrapText="1"/>
    </xf>
    <xf numFmtId="0" fontId="20" fillId="3" borderId="26" xfId="0" applyFont="1" applyFill="1" applyBorder="1" applyAlignment="1">
      <alignment wrapText="1"/>
    </xf>
    <xf numFmtId="0" fontId="14" fillId="13" borderId="0" xfId="0" applyFont="1" applyFill="1" applyAlignment="1">
      <alignment wrapText="1"/>
    </xf>
    <xf numFmtId="0" fontId="13" fillId="13" borderId="0" xfId="0" applyFont="1" applyFill="1" applyAlignment="1">
      <alignment wrapText="1"/>
    </xf>
    <xf numFmtId="0" fontId="18" fillId="13" borderId="0" xfId="6" applyFont="1" applyFill="1" applyBorder="1" applyAlignment="1">
      <alignment vertical="center" wrapText="1"/>
    </xf>
    <xf numFmtId="0" fontId="18" fillId="13" borderId="0" xfId="6" applyFont="1" applyFill="1" applyBorder="1" applyAlignment="1">
      <alignment horizontal="left" vertical="center" wrapText="1"/>
    </xf>
    <xf numFmtId="0" fontId="17" fillId="15" borderId="17" xfId="14" applyFont="1" applyFill="1" applyBorder="1" applyAlignment="1">
      <alignment horizontal="left" vertical="center" wrapText="1"/>
    </xf>
    <xf numFmtId="3" fontId="18" fillId="3" borderId="25" xfId="6" applyNumberFormat="1" applyFont="1" applyFill="1" applyBorder="1" applyAlignment="1">
      <alignment horizontal="left" vertical="center" wrapText="1"/>
    </xf>
    <xf numFmtId="0" fontId="17" fillId="15" borderId="22" xfId="14" applyFont="1" applyFill="1" applyBorder="1" applyAlignment="1">
      <alignment horizontal="left" vertical="center" wrapText="1"/>
    </xf>
    <xf numFmtId="0" fontId="14" fillId="3" borderId="0" xfId="0" applyFont="1" applyFill="1" applyBorder="1" applyAlignment="1">
      <alignment wrapText="1"/>
    </xf>
    <xf numFmtId="0" fontId="17" fillId="3" borderId="0" xfId="6" applyFont="1" applyFill="1" applyBorder="1" applyAlignment="1">
      <alignment horizontal="left" vertical="center" wrapText="1"/>
    </xf>
    <xf numFmtId="3" fontId="18" fillId="3" borderId="0" xfId="6" applyNumberFormat="1" applyFont="1" applyFill="1" applyBorder="1" applyAlignment="1">
      <alignment horizontal="left" vertical="center" wrapText="1"/>
    </xf>
    <xf numFmtId="0" fontId="24" fillId="13" borderId="0" xfId="0" applyFont="1" applyFill="1" applyAlignment="1">
      <alignment horizontal="left" vertical="center" wrapText="1"/>
    </xf>
    <xf numFmtId="0" fontId="23" fillId="13" borderId="0" xfId="0" applyFont="1" applyFill="1" applyAlignment="1">
      <alignment horizontal="left" vertical="center"/>
    </xf>
    <xf numFmtId="0" fontId="14" fillId="13" borderId="0" xfId="0" applyFont="1" applyFill="1" applyAlignment="1"/>
    <xf numFmtId="0" fontId="19" fillId="15" borderId="6" xfId="6" applyFont="1" applyFill="1" applyBorder="1" applyAlignment="1">
      <alignment horizontal="left" vertical="center" wrapText="1"/>
    </xf>
    <xf numFmtId="0" fontId="19" fillId="15" borderId="4" xfId="6" applyFont="1" applyFill="1" applyBorder="1" applyAlignment="1">
      <alignment vertical="center" wrapText="1"/>
    </xf>
    <xf numFmtId="3" fontId="14" fillId="3" borderId="0" xfId="9" applyNumberFormat="1" applyFont="1" applyFill="1" applyBorder="1" applyAlignment="1">
      <alignment horizontal="right" vertical="center" wrapText="1"/>
    </xf>
    <xf numFmtId="0" fontId="19" fillId="3" borderId="0" xfId="8" applyFont="1" applyFill="1" applyBorder="1" applyAlignment="1">
      <alignment horizontal="right" vertical="center" wrapText="1"/>
    </xf>
    <xf numFmtId="3" fontId="13" fillId="3" borderId="0" xfId="9" applyNumberFormat="1" applyFont="1" applyFill="1" applyBorder="1" applyAlignment="1">
      <alignment wrapText="1"/>
    </xf>
    <xf numFmtId="0" fontId="19" fillId="13" borderId="0" xfId="6" applyFont="1" applyFill="1" applyBorder="1" applyAlignment="1">
      <alignment horizontal="left" vertical="center" wrapText="1"/>
    </xf>
    <xf numFmtId="0" fontId="29" fillId="12" borderId="0" xfId="12" applyFont="1" applyFill="1" applyBorder="1" applyAlignment="1">
      <alignment vertical="center"/>
    </xf>
    <xf numFmtId="0" fontId="19" fillId="12" borderId="0" xfId="12" applyFont="1" applyFill="1" applyBorder="1" applyAlignment="1">
      <alignment vertical="center" wrapText="1"/>
    </xf>
    <xf numFmtId="0" fontId="30" fillId="12" borderId="27" xfId="12" applyFont="1" applyFill="1" applyBorder="1" applyAlignment="1">
      <alignment vertical="center"/>
    </xf>
    <xf numFmtId="0" fontId="19" fillId="12" borderId="28" xfId="12" applyFont="1" applyFill="1" applyBorder="1" applyAlignment="1">
      <alignment vertical="center" wrapText="1"/>
    </xf>
    <xf numFmtId="0" fontId="19" fillId="12" borderId="29" xfId="12" applyFont="1" applyFill="1" applyBorder="1" applyAlignment="1">
      <alignment vertical="center" wrapText="1"/>
    </xf>
    <xf numFmtId="0" fontId="19" fillId="12" borderId="21" xfId="12" applyFont="1" applyFill="1" applyBorder="1" applyAlignment="1">
      <alignment vertical="center" wrapText="1"/>
    </xf>
    <xf numFmtId="0" fontId="17" fillId="12" borderId="21" xfId="12" applyFont="1" applyFill="1" applyBorder="1" applyAlignment="1">
      <alignment horizontal="center" vertical="center" wrapText="1"/>
    </xf>
    <xf numFmtId="0" fontId="17" fillId="12" borderId="0" xfId="12" applyFont="1" applyFill="1" applyBorder="1" applyAlignment="1">
      <alignment horizontal="center" vertical="center" wrapText="1"/>
    </xf>
    <xf numFmtId="3" fontId="0" fillId="0" borderId="12" xfId="0" applyNumberFormat="1" applyBorder="1" applyAlignment="1">
      <alignment horizontal="left" wrapText="1"/>
    </xf>
    <xf numFmtId="3" fontId="0" fillId="0" borderId="4" xfId="0" applyNumberFormat="1" applyBorder="1" applyAlignment="1">
      <alignment horizontal="left" wrapText="1"/>
    </xf>
    <xf numFmtId="0" fontId="17" fillId="12" borderId="21" xfId="12" applyFont="1" applyFill="1" applyBorder="1" applyAlignment="1">
      <alignment vertical="center" wrapText="1"/>
    </xf>
    <xf numFmtId="0" fontId="17" fillId="12" borderId="32" xfId="12" applyFont="1" applyFill="1" applyBorder="1" applyAlignment="1">
      <alignment vertical="center" wrapText="1"/>
    </xf>
    <xf numFmtId="0" fontId="17" fillId="12" borderId="31" xfId="12" applyFont="1" applyFill="1" applyBorder="1" applyAlignment="1">
      <alignment vertical="center" wrapText="1"/>
    </xf>
    <xf numFmtId="0" fontId="17" fillId="12" borderId="30" xfId="12" applyFont="1" applyFill="1" applyBorder="1" applyAlignment="1">
      <alignment vertical="center" wrapText="1"/>
    </xf>
    <xf numFmtId="0" fontId="25" fillId="12" borderId="0" xfId="12" applyFont="1" applyFill="1" applyBorder="1" applyAlignment="1">
      <alignment horizontal="center" vertical="center" wrapText="1"/>
    </xf>
    <xf numFmtId="0" fontId="31" fillId="12" borderId="0" xfId="12" applyFont="1" applyFill="1" applyBorder="1" applyAlignment="1">
      <alignment horizontal="center" vertical="center" wrapText="1"/>
    </xf>
    <xf numFmtId="0" fontId="27" fillId="12" borderId="0" xfId="12" applyFont="1" applyFill="1" applyBorder="1" applyAlignment="1">
      <alignment horizontal="left" vertical="top"/>
    </xf>
    <xf numFmtId="0" fontId="28" fillId="12" borderId="0" xfId="12" applyFont="1" applyFill="1" applyBorder="1" applyAlignment="1">
      <alignment horizontal="left" vertical="top"/>
    </xf>
    <xf numFmtId="3" fontId="0" fillId="0" borderId="3" xfId="0" applyNumberFormat="1" applyBorder="1" applyAlignment="1">
      <alignment horizontal="left"/>
    </xf>
    <xf numFmtId="0" fontId="25" fillId="12" borderId="21" xfId="12" applyFont="1" applyFill="1" applyBorder="1" applyAlignment="1">
      <alignment horizontal="center" vertical="center" wrapText="1"/>
    </xf>
    <xf numFmtId="0" fontId="4" fillId="0" borderId="3" xfId="0" applyFont="1" applyFill="1" applyBorder="1" applyAlignment="1" applyProtection="1">
      <protection locked="0"/>
    </xf>
    <xf numFmtId="0" fontId="4" fillId="0" borderId="3" xfId="0" applyFont="1" applyFill="1" applyBorder="1" applyAlignment="1"/>
    <xf numFmtId="3" fontId="0" fillId="0" borderId="3" xfId="0" applyNumberFormat="1" applyFill="1" applyBorder="1" applyAlignment="1"/>
    <xf numFmtId="10" fontId="0" fillId="0" borderId="3" xfId="0" applyNumberFormat="1" applyFill="1" applyBorder="1" applyAlignment="1"/>
    <xf numFmtId="0" fontId="31" fillId="12" borderId="21" xfId="12" applyFont="1" applyFill="1" applyBorder="1" applyAlignment="1">
      <alignment horizontal="center" vertical="center" wrapText="1"/>
    </xf>
    <xf numFmtId="0" fontId="26" fillId="12" borderId="0" xfId="12" applyFont="1" applyFill="1" applyBorder="1" applyAlignment="1">
      <alignment horizontal="left" vertical="top"/>
    </xf>
    <xf numFmtId="0" fontId="25" fillId="12" borderId="28" xfId="12" applyFont="1" applyFill="1" applyBorder="1" applyAlignment="1">
      <alignment horizontal="center" vertical="center" wrapText="1"/>
    </xf>
    <xf numFmtId="0" fontId="25" fillId="12" borderId="33" xfId="12" applyFont="1" applyFill="1" applyBorder="1" applyAlignment="1">
      <alignment horizontal="center" vertical="center" wrapText="1"/>
    </xf>
    <xf numFmtId="0" fontId="1" fillId="0" borderId="0" xfId="0" applyFont="1" applyAlignment="1">
      <alignment wrapText="1"/>
    </xf>
    <xf numFmtId="0" fontId="1" fillId="0" borderId="0" xfId="0" applyFont="1"/>
    <xf numFmtId="0" fontId="4" fillId="3" borderId="3" xfId="0" applyFont="1" applyFill="1" applyBorder="1" applyAlignment="1">
      <alignment horizontal="left" wrapText="1"/>
    </xf>
    <xf numFmtId="0" fontId="14" fillId="3" borderId="0" xfId="13" applyFont="1" applyFill="1" applyBorder="1" applyAlignment="1">
      <alignment horizontal="left" vertical="center" wrapText="1"/>
    </xf>
    <xf numFmtId="0" fontId="19" fillId="12" borderId="18" xfId="12" applyFont="1" applyFill="1" applyBorder="1" applyAlignment="1">
      <alignment vertical="center" wrapText="1"/>
    </xf>
    <xf numFmtId="3" fontId="14" fillId="3" borderId="22" xfId="11" applyNumberFormat="1" applyFont="1" applyFill="1" applyBorder="1" applyAlignment="1">
      <alignment vertical="center" wrapText="1"/>
    </xf>
    <xf numFmtId="3" fontId="14" fillId="3" borderId="17" xfId="11" applyNumberFormat="1" applyFont="1" applyFill="1" applyBorder="1" applyAlignment="1">
      <alignment vertical="center" wrapText="1"/>
    </xf>
    <xf numFmtId="0" fontId="14" fillId="3" borderId="0" xfId="0" applyFont="1" applyFill="1" applyAlignment="1"/>
    <xf numFmtId="0" fontId="13" fillId="3" borderId="42" xfId="9" applyFont="1" applyFill="1" applyBorder="1" applyAlignment="1">
      <alignment horizontal="left" vertical="center" wrapText="1"/>
    </xf>
    <xf numFmtId="3" fontId="14" fillId="3" borderId="43" xfId="9" applyNumberFormat="1" applyFont="1" applyFill="1" applyBorder="1" applyAlignment="1">
      <alignment horizontal="right" vertical="center" wrapText="1"/>
    </xf>
    <xf numFmtId="0" fontId="13" fillId="3" borderId="44" xfId="9" applyFont="1" applyFill="1" applyBorder="1" applyAlignment="1">
      <alignment horizontal="left" vertical="center" wrapText="1"/>
    </xf>
    <xf numFmtId="3" fontId="14" fillId="3" borderId="45" xfId="9" applyNumberFormat="1" applyFont="1" applyFill="1" applyBorder="1" applyAlignment="1">
      <alignment horizontal="right" vertical="center" wrapText="1"/>
    </xf>
    <xf numFmtId="0" fontId="13" fillId="13" borderId="46" xfId="9" applyFont="1" applyFill="1" applyBorder="1" applyAlignment="1">
      <alignment wrapText="1"/>
    </xf>
    <xf numFmtId="0" fontId="13" fillId="13" borderId="47" xfId="9" applyFont="1" applyFill="1" applyBorder="1" applyAlignment="1">
      <alignment wrapText="1"/>
    </xf>
    <xf numFmtId="3" fontId="13" fillId="13" borderId="47" xfId="9" applyNumberFormat="1" applyFont="1" applyFill="1" applyBorder="1" applyAlignment="1">
      <alignment wrapText="1"/>
    </xf>
    <xf numFmtId="3" fontId="13" fillId="13" borderId="48" xfId="9" applyNumberFormat="1" applyFont="1" applyFill="1" applyBorder="1" applyAlignment="1">
      <alignment wrapText="1"/>
    </xf>
    <xf numFmtId="3" fontId="13" fillId="16" borderId="20" xfId="9" applyNumberFormat="1" applyFont="1" applyFill="1" applyBorder="1" applyAlignment="1">
      <alignment wrapText="1"/>
    </xf>
    <xf numFmtId="0" fontId="25" fillId="12" borderId="21" xfId="12" applyFont="1" applyFill="1" applyBorder="1" applyAlignment="1">
      <alignment horizontal="center" vertical="center" wrapText="1"/>
    </xf>
    <xf numFmtId="3" fontId="4" fillId="0" borderId="12" xfId="0" applyNumberFormat="1" applyFont="1" applyBorder="1" applyAlignment="1">
      <alignment horizontal="left" wrapText="1"/>
    </xf>
    <xf numFmtId="0" fontId="25" fillId="12" borderId="53" xfId="12" applyFont="1" applyFill="1" applyBorder="1" applyAlignment="1">
      <alignment horizontal="center" vertical="center" wrapText="1"/>
    </xf>
    <xf numFmtId="0" fontId="4" fillId="0" borderId="1" xfId="2" applyNumberFormat="1" applyFont="1" applyFill="1" applyBorder="1" applyAlignment="1" applyProtection="1">
      <alignment horizontal="left"/>
      <protection locked="0"/>
    </xf>
    <xf numFmtId="0" fontId="25" fillId="12" borderId="30" xfId="12" applyFont="1" applyFill="1" applyBorder="1" applyAlignment="1">
      <alignment horizontal="center" vertical="center" wrapText="1"/>
    </xf>
    <xf numFmtId="0" fontId="4" fillId="17" borderId="21" xfId="12" applyFont="1" applyFill="1" applyBorder="1" applyAlignment="1">
      <alignment horizontal="center" vertical="center" wrapText="1"/>
    </xf>
    <xf numFmtId="165" fontId="4" fillId="17" borderId="21" xfId="1" applyNumberFormat="1" applyFont="1" applyFill="1" applyBorder="1" applyAlignment="1">
      <alignment horizontal="center" vertical="center" wrapText="1"/>
    </xf>
    <xf numFmtId="165" fontId="17" fillId="15" borderId="5" xfId="1" applyNumberFormat="1" applyFont="1" applyFill="1" applyBorder="1" applyAlignment="1">
      <alignment horizontal="left" vertical="center" wrapText="1"/>
    </xf>
    <xf numFmtId="0" fontId="19" fillId="12" borderId="38" xfId="8" applyFont="1" applyFill="1" applyBorder="1" applyAlignment="1">
      <alignment horizontal="right" vertical="center" wrapText="1"/>
    </xf>
    <xf numFmtId="0" fontId="19" fillId="12" borderId="21" xfId="8" applyFont="1" applyFill="1" applyBorder="1" applyAlignment="1">
      <alignment horizontal="right" vertical="center" wrapText="1"/>
    </xf>
    <xf numFmtId="0" fontId="18" fillId="16" borderId="49" xfId="8" applyFont="1" applyFill="1" applyBorder="1" applyAlignment="1">
      <alignment horizontal="right" vertical="center" wrapText="1"/>
    </xf>
    <xf numFmtId="0" fontId="18" fillId="16" borderId="50" xfId="8" applyFont="1" applyFill="1" applyBorder="1" applyAlignment="1">
      <alignment horizontal="right" vertical="center" wrapText="1"/>
    </xf>
    <xf numFmtId="0" fontId="19" fillId="12" borderId="39" xfId="8" applyFont="1" applyFill="1" applyBorder="1" applyAlignment="1">
      <alignment horizontal="right" vertical="center" wrapText="1"/>
    </xf>
    <xf numFmtId="0" fontId="19" fillId="12" borderId="41" xfId="8" applyFont="1" applyFill="1" applyBorder="1" applyAlignment="1">
      <alignment horizontal="right" vertical="center" wrapText="1"/>
    </xf>
    <xf numFmtId="0" fontId="17" fillId="12" borderId="37" xfId="8" applyFont="1" applyFill="1" applyBorder="1" applyAlignment="1">
      <alignment horizontal="center" vertical="center" wrapText="1"/>
    </xf>
    <xf numFmtId="0" fontId="17" fillId="12" borderId="40" xfId="8" applyFont="1" applyFill="1" applyBorder="1" applyAlignment="1">
      <alignment horizontal="center" vertical="center" wrapText="1"/>
    </xf>
    <xf numFmtId="0" fontId="19" fillId="12" borderId="38" xfId="8" applyFont="1" applyFill="1" applyBorder="1" applyAlignment="1">
      <alignment horizontal="center" vertical="center" wrapText="1"/>
    </xf>
    <xf numFmtId="0" fontId="19" fillId="12" borderId="21" xfId="8" applyFont="1" applyFill="1" applyBorder="1" applyAlignment="1">
      <alignment horizontal="center" vertical="center" wrapText="1"/>
    </xf>
    <xf numFmtId="0" fontId="16" fillId="3" borderId="0" xfId="0" applyFont="1" applyFill="1" applyAlignment="1">
      <alignment horizontal="left" wrapText="1"/>
    </xf>
    <xf numFmtId="0" fontId="15" fillId="3" borderId="0" xfId="0" applyFont="1" applyFill="1" applyAlignment="1">
      <alignment horizontal="left" vertical="center" wrapText="1"/>
    </xf>
    <xf numFmtId="0" fontId="13" fillId="13" borderId="10" xfId="0" applyFont="1" applyFill="1" applyBorder="1" applyAlignment="1">
      <alignment horizontal="left" wrapText="1"/>
    </xf>
    <xf numFmtId="0" fontId="19" fillId="15" borderId="4" xfId="6" applyFont="1" applyFill="1" applyBorder="1" applyAlignment="1">
      <alignment horizontal="left" vertical="center" wrapText="1"/>
    </xf>
    <xf numFmtId="0" fontId="19" fillId="15" borderId="5" xfId="6" applyFont="1" applyFill="1" applyBorder="1" applyAlignment="1">
      <alignment horizontal="left" vertical="center" wrapText="1"/>
    </xf>
    <xf numFmtId="0" fontId="21" fillId="3" borderId="0" xfId="5" applyFont="1" applyFill="1" applyBorder="1" applyAlignment="1">
      <alignment horizontal="left" wrapText="1"/>
    </xf>
    <xf numFmtId="0" fontId="17" fillId="15" borderId="5" xfId="6" applyFont="1" applyFill="1" applyBorder="1" applyAlignment="1">
      <alignment horizontal="left" vertical="center" wrapText="1"/>
    </xf>
    <xf numFmtId="0" fontId="14" fillId="3" borderId="17" xfId="13" applyFont="1" applyFill="1" applyBorder="1" applyAlignment="1">
      <alignment horizontal="left" vertical="center" wrapText="1"/>
    </xf>
    <xf numFmtId="0" fontId="17" fillId="15" borderId="18" xfId="14" applyFont="1" applyFill="1" applyBorder="1" applyAlignment="1">
      <alignment horizontal="left" vertical="center" wrapText="1"/>
    </xf>
    <xf numFmtId="0" fontId="17" fillId="15" borderId="20" xfId="14" applyFont="1" applyFill="1" applyBorder="1" applyAlignment="1">
      <alignment horizontal="left" vertical="center" wrapText="1"/>
    </xf>
    <xf numFmtId="0" fontId="17" fillId="12" borderId="35" xfId="10" applyFont="1" applyFill="1" applyBorder="1" applyAlignment="1">
      <alignment horizontal="center" vertical="center" wrapText="1"/>
    </xf>
    <xf numFmtId="0" fontId="17" fillId="12" borderId="36" xfId="10" applyFont="1" applyFill="1" applyBorder="1" applyAlignment="1">
      <alignment horizontal="center" vertical="center" wrapText="1"/>
    </xf>
    <xf numFmtId="0" fontId="17" fillId="12" borderId="34" xfId="10" applyFont="1" applyFill="1" applyBorder="1" applyAlignment="1">
      <alignment horizontal="center" vertical="center" wrapText="1"/>
    </xf>
    <xf numFmtId="0" fontId="22" fillId="3" borderId="26" xfId="10" applyFont="1" applyFill="1" applyBorder="1" applyAlignment="1">
      <alignment horizontal="left" wrapText="1"/>
    </xf>
    <xf numFmtId="9" fontId="17" fillId="14" borderId="25" xfId="10" applyNumberFormat="1" applyFont="1" applyFill="1" applyBorder="1" applyAlignment="1">
      <alignment horizontal="center" vertical="center" wrapText="1"/>
    </xf>
    <xf numFmtId="9" fontId="17" fillId="14" borderId="24" xfId="10" applyNumberFormat="1" applyFont="1" applyFill="1" applyBorder="1" applyAlignment="1">
      <alignment horizontal="center" vertical="center" wrapText="1"/>
    </xf>
    <xf numFmtId="0" fontId="17" fillId="12" borderId="27" xfId="12" applyFont="1" applyFill="1" applyBorder="1" applyAlignment="1">
      <alignment horizontal="center" vertical="center" wrapText="1"/>
    </xf>
    <xf numFmtId="0" fontId="17" fillId="12" borderId="28" xfId="12" applyFont="1" applyFill="1" applyBorder="1" applyAlignment="1">
      <alignment horizontal="center" vertical="center" wrapText="1"/>
    </xf>
    <xf numFmtId="0" fontId="17" fillId="12" borderId="51" xfId="12" applyFont="1" applyFill="1" applyBorder="1" applyAlignment="1">
      <alignment horizontal="center" vertical="center" wrapText="1"/>
    </xf>
    <xf numFmtId="0" fontId="17" fillId="12" borderId="52" xfId="12" applyFont="1" applyFill="1" applyBorder="1" applyAlignment="1">
      <alignment horizontal="center" vertical="center" wrapText="1"/>
    </xf>
    <xf numFmtId="0" fontId="25" fillId="12" borderId="21" xfId="12" applyFont="1" applyFill="1" applyBorder="1" applyAlignment="1">
      <alignment horizontal="center" vertical="center" wrapText="1"/>
    </xf>
  </cellXfs>
  <cellStyles count="15">
    <cellStyle name="20% - Accent3" xfId="11" builtinId="38"/>
    <cellStyle name="40% - Accent6" xfId="13" builtinId="51"/>
    <cellStyle name="60% - Accent1" xfId="9" builtinId="32"/>
    <cellStyle name="60% - Accent3" xfId="12" builtinId="40"/>
    <cellStyle name="60% - Accent6" xfId="14" builtinId="52"/>
    <cellStyle name="Accent1" xfId="8" builtinId="29"/>
    <cellStyle name="Accent3" xfId="10" builtinId="37"/>
    <cellStyle name="Comma" xfId="1" builtinId="3"/>
    <cellStyle name="Currency" xfId="3" builtinId="4"/>
    <cellStyle name="Input" xfId="6" builtinId="20"/>
    <cellStyle name="Normal" xfId="0" builtinId="0"/>
    <cellStyle name="Note" xfId="4" builtinId="10"/>
    <cellStyle name="Percent" xfId="2" builtinId="5"/>
    <cellStyle name="Title" xfId="5" builtinId="15"/>
    <cellStyle name="Total" xfId="7" builtinId="25"/>
  </cellStyles>
  <dxfs count="0"/>
  <tableStyles count="0" defaultTableStyle="TableStyleMedium2" defaultPivotStyle="PivotStyleLight16"/>
  <colors>
    <mruColors>
      <color rgb="FFABBEC9"/>
      <color rgb="FF577E94"/>
      <color rgb="FFFAA01E"/>
      <color rgb="FF00B441"/>
      <color rgb="FF003D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19</xdr:col>
      <xdr:colOff>285751</xdr:colOff>
      <xdr:row>1</xdr:row>
      <xdr:rowOff>367393</xdr:rowOff>
    </xdr:from>
    <xdr:to>
      <xdr:col>23</xdr:col>
      <xdr:colOff>503465</xdr:colOff>
      <xdr:row>9</xdr:row>
      <xdr:rowOff>0</xdr:rowOff>
    </xdr:to>
    <xdr:sp macro="" textlink="">
      <xdr:nvSpPr>
        <xdr:cNvPr id="2" name="TextBox 1">
          <a:extLst>
            <a:ext uri="{FF2B5EF4-FFF2-40B4-BE49-F238E27FC236}">
              <a16:creationId xmlns:a16="http://schemas.microsoft.com/office/drawing/2014/main" id="{72FF7143-DA8C-469D-8505-725E48BABFAE}"/>
            </a:ext>
          </a:extLst>
        </xdr:cNvPr>
        <xdr:cNvSpPr txBox="1"/>
      </xdr:nvSpPr>
      <xdr:spPr>
        <a:xfrm>
          <a:off x="21989144" y="571500"/>
          <a:ext cx="3265714" cy="5197929"/>
        </a:xfrm>
        <a:prstGeom prst="rect">
          <a:avLst/>
        </a:prstGeom>
        <a:solidFill>
          <a:schemeClr val="accent3">
            <a:lumMod val="20000"/>
            <a:lumOff val="80000"/>
          </a:schemeClr>
        </a:solidFill>
        <a:ln w="9525" cmpd="sng">
          <a:solidFill>
            <a:srgbClr val="ABBEC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t>METHODOLOGY </a:t>
          </a:r>
        </a:p>
        <a:p>
          <a:endParaRPr lang="nb-NO" sz="1100" baseline="0"/>
        </a:p>
        <a:p>
          <a:r>
            <a:rPr lang="nb-NO" sz="1100" baseline="0"/>
            <a:t>The methodology follows the recommendations set out in the </a:t>
          </a:r>
          <a:r>
            <a:rPr lang="nb-NO" sz="1100" b="0" i="0">
              <a:solidFill>
                <a:schemeClr val="dk1"/>
              </a:solidFill>
              <a:effectLst/>
              <a:latin typeface="+mn-lt"/>
              <a:ea typeface="+mn-ea"/>
              <a:cs typeface="+mn-cs"/>
            </a:rPr>
            <a:t>Nordic Public Sector Issuers (NPSI)</a:t>
          </a:r>
          <a:r>
            <a:rPr lang="nb-NO" sz="1100" b="0" i="0" baseline="0">
              <a:solidFill>
                <a:schemeClr val="dk1"/>
              </a:solidFill>
              <a:effectLst/>
              <a:latin typeface="+mn-lt"/>
              <a:ea typeface="+mn-ea"/>
              <a:cs typeface="+mn-cs"/>
            </a:rPr>
            <a:t> </a:t>
          </a:r>
          <a:r>
            <a:rPr lang="nb-NO" sz="1100" b="0" i="0">
              <a:solidFill>
                <a:schemeClr val="dk1"/>
              </a:solidFill>
              <a:effectLst/>
              <a:latin typeface="+mn-lt"/>
              <a:ea typeface="+mn-ea"/>
              <a:cs typeface="+mn-cs"/>
            </a:rPr>
            <a:t>“Position Paper on Green Bonds Impact Reporting" (February </a:t>
          </a:r>
          <a:r>
            <a:rPr lang="nb-NO" sz="1100" b="0" i="0">
              <a:solidFill>
                <a:sysClr val="windowText" lastClr="000000"/>
              </a:solidFill>
              <a:effectLst/>
              <a:latin typeface="+mn-lt"/>
              <a:ea typeface="+mn-ea"/>
              <a:cs typeface="+mn-cs"/>
            </a:rPr>
            <a:t>2020)</a:t>
          </a:r>
          <a:r>
            <a:rPr lang="nb-NO">
              <a:solidFill>
                <a:sysClr val="windowText" lastClr="000000"/>
              </a:solidFill>
            </a:rPr>
            <a:t>, to</a:t>
          </a:r>
          <a:r>
            <a:rPr lang="nb-NO" baseline="0">
              <a:solidFill>
                <a:sysClr val="windowText" lastClr="000000"/>
              </a:solidFill>
            </a:rPr>
            <a:t> which </a:t>
          </a:r>
          <a:r>
            <a:rPr lang="nb-NO" baseline="0"/>
            <a:t>KBN is a contributor. Please consult the position paper and the full impact report for further details on methodology applied.</a:t>
          </a:r>
        </a:p>
        <a:p>
          <a:r>
            <a:rPr lang="nb-NO" sz="1100" baseline="0"/>
            <a:t>You can find the full impact report including methodology and longer case studies on selected projects on KBN's website. </a:t>
          </a:r>
        </a:p>
        <a:p>
          <a:endParaRPr lang="nb-NO" sz="1100" baseline="0"/>
        </a:p>
        <a:p>
          <a:r>
            <a:rPr lang="nb-NO" sz="1100" baseline="0"/>
            <a:t>Impact reporting is sensitive to the choice of baselines/assumptions. As a default we use a grid factor of </a:t>
          </a:r>
          <a:r>
            <a:rPr lang="nb-NO" sz="1100" b="0" i="0">
              <a:solidFill>
                <a:schemeClr val="dk1"/>
              </a:solidFill>
              <a:effectLst/>
              <a:latin typeface="+mn-lt"/>
              <a:ea typeface="+mn-ea"/>
              <a:cs typeface="+mn-cs"/>
            </a:rPr>
            <a:t>315 grams CO2e per kilowatt hour in accordance with the Position Paper and an assumption of an interconnected European power grid.</a:t>
          </a:r>
          <a:r>
            <a:rPr lang="nb-NO" sz="1100" b="0" i="0" baseline="0">
              <a:solidFill>
                <a:schemeClr val="dk1"/>
              </a:solidFill>
              <a:effectLst/>
              <a:latin typeface="+mn-lt"/>
              <a:ea typeface="+mn-ea"/>
              <a:cs typeface="+mn-cs"/>
            </a:rPr>
            <a:t> The grid factor and thus the calculated impact can be changed by changing the number in cell E7. Previously KBN has reported impact with three alternative grid factors; one corresponding to an assumption of a European power mix, one to a Nordic and one to a Norwegian. These are given in cells P7-P9. </a:t>
          </a:r>
          <a:br>
            <a:rPr lang="nb-NO"/>
          </a:br>
          <a:endParaRPr lang="nb-NO" sz="1100"/>
        </a:p>
      </xdr:txBody>
    </xdr:sp>
    <xdr:clientData/>
  </xdr:twoCellAnchor>
  <xdr:twoCellAnchor>
    <xdr:from>
      <xdr:col>1</xdr:col>
      <xdr:colOff>27212</xdr:colOff>
      <xdr:row>3</xdr:row>
      <xdr:rowOff>13607</xdr:rowOff>
    </xdr:from>
    <xdr:to>
      <xdr:col>12</xdr:col>
      <xdr:colOff>122464</xdr:colOff>
      <xdr:row>3</xdr:row>
      <xdr:rowOff>802821</xdr:rowOff>
    </xdr:to>
    <xdr:sp macro="" textlink="">
      <xdr:nvSpPr>
        <xdr:cNvPr id="3" name="TextBox 2">
          <a:extLst>
            <a:ext uri="{FF2B5EF4-FFF2-40B4-BE49-F238E27FC236}">
              <a16:creationId xmlns:a16="http://schemas.microsoft.com/office/drawing/2014/main" id="{211952D3-164E-47A6-AE67-17993EE1FEDA}"/>
            </a:ext>
          </a:extLst>
        </xdr:cNvPr>
        <xdr:cNvSpPr txBox="1"/>
      </xdr:nvSpPr>
      <xdr:spPr>
        <a:xfrm>
          <a:off x="789212" y="1251857"/>
          <a:ext cx="14614073" cy="78921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nb-NO" sz="1400" b="0">
              <a:solidFill>
                <a:schemeClr val="dk1"/>
              </a:solidFill>
              <a:effectLst/>
              <a:latin typeface="+mn-lt"/>
              <a:ea typeface="+mn-ea"/>
              <a:cs typeface="+mn-cs"/>
            </a:rPr>
            <a:t>This</a:t>
          </a:r>
          <a:r>
            <a:rPr lang="nb-NO" sz="1400" b="0" baseline="0">
              <a:solidFill>
                <a:schemeClr val="dk1"/>
              </a:solidFill>
              <a:effectLst/>
              <a:latin typeface="+mn-lt"/>
              <a:ea typeface="+mn-ea"/>
              <a:cs typeface="+mn-cs"/>
            </a:rPr>
            <a:t> spreadsheet contains all of KBN's outstanding green loan portfolio. Each tab contains the projects within one category, and this tab summarizes the data. </a:t>
          </a:r>
          <a:endParaRPr lang="nb-NO" sz="1400" b="0">
            <a:effectLst/>
          </a:endParaRPr>
        </a:p>
        <a:p>
          <a:endParaRPr lang="nb-NO" sz="1100"/>
        </a:p>
      </xdr:txBody>
    </xdr:sp>
    <xdr:clientData/>
  </xdr:twoCellAnchor>
</xdr:wsDr>
</file>

<file path=xl/persons/person.xml><?xml version="1.0" encoding="utf-8"?>
<personList xmlns="http://schemas.microsoft.com/office/spreadsheetml/2018/threadedcomments" xmlns:x="http://schemas.openxmlformats.org/spreadsheetml/2006/main">
  <person displayName="Borghild Storaas" id="{EB0C154A-C398-4E7B-B09F-C6035738BABC}" userId="S::bst@kommunalbanken.no::a06acd9b-762e-49d3-a12c-2f6afabdf6e7" providerId="AD"/>
  <person displayName="Miriam Bugge Anderssen" id="{26CA5301-4877-42D1-9A7B-9EF7110BB7E9}" userId="S::mba@kommunalbanken.no::b718b1a9-21b0-4c8d-b308-29f683dece8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IBM Plex Sans"/>
        <a:ea typeface=""/>
        <a:cs typeface=""/>
      </a:majorFont>
      <a:minorFont>
        <a:latin typeface="IBM Plex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2" dT="2020-03-11T10:18:19.07" personId="{26CA5301-4877-42D1-9A7B-9EF7110BB7E9}" id="{3528D3C2-2097-477D-AF1F-22FC85ACA2B6}">
    <text>Two rounding errors in the PDF version of the impact report caused this figure to originally be reported as 6991 (using the default grid factor of 0,315 kg CO2e per kilowatt hour). Comments have been added to the projects in question in the project list.</text>
  </threadedComment>
  <threadedComment ref="K13" dT="2020-03-12T11:03:24.62" personId="{26CA5301-4877-42D1-9A7B-9EF7110BB7E9}" id="{DC34C350-A8A2-4F8E-8DD1-B7F1C1162E32}">
    <text>Minor calculation errors in the PDF version of the impact report caused this figure to originally be reported as 5637 (using the default grid factor of 0,315 kg CO2e per kilowatt hour). Comments have been added to the projects in question in the project list.</text>
  </threadedComment>
</ThreadedComments>
</file>

<file path=xl/threadedComments/threadedComment2.xml><?xml version="1.0" encoding="utf-8"?>
<ThreadedComments xmlns="http://schemas.microsoft.com/office/spreadsheetml/2018/threadedcomments" xmlns:x="http://schemas.openxmlformats.org/spreadsheetml/2006/main">
  <threadedComment ref="N10" dT="2020-03-12T10:43:36.52" personId="{26CA5301-4877-42D1-9A7B-9EF7110BB7E9}" id="{DF47445A-EAAA-4689-8E91-4A3DF185B32D}">
    <text>Rounding error in PDF version of the impact report; was reported as 2 tonnes</text>
  </threadedComment>
  <threadedComment ref="N68" dT="2020-03-12T10:46:44.67" personId="{26CA5301-4877-42D1-9A7B-9EF7110BB7E9}" id="{EC21C56E-727D-4B63-BD62-00DAFB278655}">
    <text>Rounding error in PDF version of the impact report; was reported as 4 tonnes</text>
  </threadedComment>
  <threadedComment ref="I82" dT="2020-01-04T16:06:05.33" personId="{EB0C154A-C398-4E7B-B09F-C6035738BABC}" id="{FF59AEE9-76A5-425F-9032-3DD579B06004}">
    <text>Kontroller</text>
  </threadedComment>
</ThreadedComments>
</file>

<file path=xl/threadedComments/threadedComment3.xml><?xml version="1.0" encoding="utf-8"?>
<ThreadedComments xmlns="http://schemas.microsoft.com/office/spreadsheetml/2018/threadedcomments" xmlns:x="http://schemas.openxmlformats.org/spreadsheetml/2006/main">
  <threadedComment ref="M10" dT="2020-03-12T10:51:08.76" personId="{26CA5301-4877-42D1-9A7B-9EF7110BB7E9}" id="{295E990D-3BE8-4FEE-AD24-31FABB72ACC3}">
    <text>Calculation error: reported as 12 in the PDF version of impact report.</text>
  </threadedComment>
</ThreadedComments>
</file>

<file path=xl/threadedComments/threadedComment4.xml><?xml version="1.0" encoding="utf-8"?>
<ThreadedComments xmlns="http://schemas.microsoft.com/office/spreadsheetml/2018/threadedcomments" xmlns:x="http://schemas.openxmlformats.org/spreadsheetml/2006/main">
  <threadedComment ref="K7" dT="2020-03-12T10:53:19.40" personId="{26CA5301-4877-42D1-9A7B-9EF7110BB7E9}" id="{DE97249A-E9D4-4BA2-97B1-BF58C8141A7A}">
    <text>For electric cars, impact is calculated as the difference in emissions between a diesel car and an electric car. See last tab for assumptions</text>
  </threadedComment>
  <threadedComment ref="K9" dT="2020-03-12T10:53:35.95" personId="{26CA5301-4877-42D1-9A7B-9EF7110BB7E9}" id="{AED27108-1568-4B73-8C89-A38C9BD30CC8}">
    <text>Emissions savings reported by the borrower. This figure has not been grid factor adjusted.</text>
  </threadedComment>
  <threadedComment ref="K18" dT="2020-03-12T10:53:52.52" personId="{26CA5301-4877-42D1-9A7B-9EF7110BB7E9}" id="{FC8AD3CE-7762-46F9-AB84-18B645766076}">
    <text>Emissions savings reported by the borrower. This figure has not been grid factor adjusted.</text>
  </threadedComment>
  <threadedComment ref="K21" dT="2020-03-12T10:54:07.63" personId="{26CA5301-4877-42D1-9A7B-9EF7110BB7E9}" id="{EC08FBF1-BACE-4903-B134-2A9426FEAC79}">
    <text>Emissions savings reported by the borrower. This figure has not been grid factor adjusted.</text>
  </threadedComment>
  <threadedComment ref="K26" dT="2020-03-12T10:54:21.07" personId="{26CA5301-4877-42D1-9A7B-9EF7110BB7E9}" id="{8BB2E05D-9DDA-49BD-ACD1-AF46BEC118C0}">
    <text>Emissions savings reported by the borrower. This figure has not been grid factor adjusted.</text>
  </threadedComment>
  <threadedComment ref="K28" dT="2020-03-12T10:54:39.53" personId="{26CA5301-4877-42D1-9A7B-9EF7110BB7E9}" id="{E5A70929-B176-421A-9EBE-3E0C4EDC9DFA}">
    <text>For electric cars, impact is calculated as the difference in emissions between a diesel car and an electric car. See last tab for assumptions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H29" dT="2020-01-27T18:49:20.86" personId="{EB0C154A-C398-4E7B-B09F-C6035738BABC}" id="{49A1BE06-F9B5-4820-8AEA-B57594B0F3EE}">
    <text>Over akseptert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EC398-15BE-4010-BC6B-F8982CD5136E}">
  <dimension ref="B2:T26"/>
  <sheetViews>
    <sheetView tabSelected="1" topLeftCell="A10" zoomScale="70" zoomScaleNormal="70" workbookViewId="0">
      <selection activeCell="H16" sqref="H16"/>
    </sheetView>
  </sheetViews>
  <sheetFormatPr defaultColWidth="8.90625" defaultRowHeight="17.399999999999999" x14ac:dyDescent="0.4"/>
  <cols>
    <col min="1" max="1" width="8.90625" style="214"/>
    <col min="2" max="2" width="19" style="214" customWidth="1"/>
    <col min="3" max="3" width="8.90625" style="214"/>
    <col min="4" max="4" width="30.81640625" style="214" customWidth="1"/>
    <col min="5" max="5" width="11.36328125" style="214" customWidth="1"/>
    <col min="6" max="6" width="11.6328125" style="214" customWidth="1"/>
    <col min="7" max="7" width="14.90625" style="214" customWidth="1"/>
    <col min="8" max="8" width="13.453125" style="214" customWidth="1"/>
    <col min="9" max="9" width="11.36328125" style="214" customWidth="1"/>
    <col min="10" max="10" width="11.90625" style="214" customWidth="1"/>
    <col min="11" max="11" width="20.08984375" style="214" customWidth="1"/>
    <col min="12" max="12" width="15.90625" style="214" customWidth="1"/>
    <col min="13" max="13" width="1.81640625" style="214" customWidth="1"/>
    <col min="14" max="14" width="5.453125" style="214" customWidth="1"/>
    <col min="15" max="15" width="19.6328125" style="214" customWidth="1"/>
    <col min="16" max="16" width="18.1796875" style="214" customWidth="1"/>
    <col min="17" max="17" width="18.54296875" style="214" customWidth="1"/>
    <col min="18" max="19" width="11.1796875" style="214" customWidth="1"/>
    <col min="20" max="16384" width="8.90625" style="214"/>
  </cols>
  <sheetData>
    <row r="2" spans="2:20" ht="30" x14ac:dyDescent="0.6">
      <c r="B2" s="325" t="s">
        <v>720</v>
      </c>
      <c r="C2" s="325"/>
      <c r="D2" s="325"/>
      <c r="E2" s="325"/>
      <c r="F2" s="325"/>
      <c r="G2" s="325"/>
      <c r="H2" s="325"/>
      <c r="I2" s="325"/>
      <c r="J2" s="325"/>
      <c r="K2" s="325"/>
      <c r="L2" s="325"/>
      <c r="M2" s="215"/>
      <c r="O2" s="240" t="s">
        <v>719</v>
      </c>
      <c r="P2" s="242"/>
      <c r="Q2" s="242"/>
    </row>
    <row r="3" spans="2:20" ht="51" customHeight="1" x14ac:dyDescent="0.4">
      <c r="B3" s="326" t="s">
        <v>722</v>
      </c>
      <c r="C3" s="326"/>
      <c r="D3" s="326"/>
      <c r="E3" s="326"/>
      <c r="F3" s="326"/>
      <c r="G3" s="326"/>
      <c r="H3" s="326"/>
      <c r="I3" s="326"/>
      <c r="J3" s="326"/>
      <c r="K3" s="326"/>
      <c r="L3" s="326"/>
      <c r="M3" s="239"/>
      <c r="O3" s="216" t="s">
        <v>715</v>
      </c>
      <c r="P3" s="217">
        <v>23048661000</v>
      </c>
      <c r="Q3" s="218" t="s">
        <v>716</v>
      </c>
    </row>
    <row r="4" spans="2:20" ht="72" customHeight="1" x14ac:dyDescent="0.4">
      <c r="I4" s="250"/>
      <c r="L4" s="250"/>
      <c r="M4" s="250"/>
      <c r="O4" s="216" t="s">
        <v>717</v>
      </c>
      <c r="P4" s="217">
        <v>16615990000</v>
      </c>
      <c r="Q4" s="248" t="s">
        <v>716</v>
      </c>
    </row>
    <row r="5" spans="2:20" ht="57" customHeight="1" x14ac:dyDescent="0.4">
      <c r="N5" s="250"/>
      <c r="O5" s="251"/>
      <c r="P5" s="252"/>
      <c r="Q5" s="241"/>
    </row>
    <row r="6" spans="2:20" ht="27.75" customHeight="1" x14ac:dyDescent="0.4">
      <c r="B6" s="254" t="s">
        <v>727</v>
      </c>
      <c r="C6" s="255"/>
      <c r="D6" s="255"/>
      <c r="E6" s="327"/>
      <c r="F6" s="327"/>
      <c r="G6" s="243"/>
      <c r="H6" s="243"/>
      <c r="I6" s="243"/>
      <c r="J6" s="243"/>
      <c r="K6" s="244"/>
      <c r="L6" s="243"/>
      <c r="M6" s="243"/>
      <c r="O6" s="247" t="s">
        <v>657</v>
      </c>
      <c r="P6" s="249" t="s">
        <v>658</v>
      </c>
      <c r="Q6" s="333" t="s">
        <v>662</v>
      </c>
      <c r="R6" s="334"/>
      <c r="S6"/>
    </row>
    <row r="7" spans="2:20" ht="63.75" customHeight="1" x14ac:dyDescent="0.4">
      <c r="B7" s="253"/>
      <c r="C7" s="243"/>
      <c r="D7" s="257" t="s">
        <v>723</v>
      </c>
      <c r="E7" s="331">
        <v>0.315</v>
      </c>
      <c r="F7" s="331"/>
      <c r="G7" s="256" t="s">
        <v>678</v>
      </c>
      <c r="H7" s="243"/>
      <c r="I7" s="328" t="s">
        <v>714</v>
      </c>
      <c r="J7" s="329"/>
      <c r="K7" s="314">
        <v>16615990000</v>
      </c>
      <c r="L7" s="256" t="s">
        <v>716</v>
      </c>
      <c r="M7" s="261"/>
      <c r="O7" s="231" t="s">
        <v>659</v>
      </c>
      <c r="P7" s="232">
        <v>0.315</v>
      </c>
      <c r="Q7" s="332" t="s">
        <v>663</v>
      </c>
      <c r="R7" s="332"/>
      <c r="S7" s="293"/>
    </row>
    <row r="8" spans="2:20" ht="63.75" customHeight="1" x14ac:dyDescent="0.4">
      <c r="B8" s="255" t="s">
        <v>738</v>
      </c>
      <c r="C8" s="243"/>
      <c r="D8" s="245"/>
      <c r="E8" s="246"/>
      <c r="F8" s="246"/>
      <c r="G8" s="246"/>
      <c r="H8" s="243"/>
      <c r="I8" s="246"/>
      <c r="J8" s="246"/>
      <c r="K8" s="246"/>
      <c r="L8" s="246"/>
      <c r="M8" s="246"/>
      <c r="O8" s="231" t="s">
        <v>660</v>
      </c>
      <c r="P8" s="231">
        <v>0.128</v>
      </c>
      <c r="Q8" s="332" t="s">
        <v>664</v>
      </c>
      <c r="R8" s="332"/>
      <c r="S8" s="293"/>
    </row>
    <row r="9" spans="2:20" ht="72" customHeight="1" thickBot="1" x14ac:dyDescent="0.5">
      <c r="B9" s="330" t="s">
        <v>638</v>
      </c>
      <c r="C9" s="330"/>
      <c r="D9" s="330"/>
      <c r="O9" s="231" t="s">
        <v>661</v>
      </c>
      <c r="P9" s="231">
        <v>4.7E-2</v>
      </c>
      <c r="Q9" s="332" t="s">
        <v>664</v>
      </c>
      <c r="R9" s="332"/>
      <c r="S9" s="293"/>
    </row>
    <row r="10" spans="2:20" ht="45.75" customHeight="1" x14ac:dyDescent="0.4">
      <c r="B10" s="321" t="s">
        <v>721</v>
      </c>
      <c r="C10" s="323" t="s">
        <v>741</v>
      </c>
      <c r="D10" s="323" t="s">
        <v>639</v>
      </c>
      <c r="E10" s="315" t="s">
        <v>640</v>
      </c>
      <c r="F10" s="315" t="s">
        <v>641</v>
      </c>
      <c r="G10" s="315" t="s">
        <v>642</v>
      </c>
      <c r="H10" s="315" t="s">
        <v>643</v>
      </c>
      <c r="I10" s="315" t="s">
        <v>682</v>
      </c>
      <c r="J10" s="315"/>
      <c r="K10" s="319" t="s">
        <v>724</v>
      </c>
      <c r="L10" s="317" t="s">
        <v>728</v>
      </c>
      <c r="M10" s="259"/>
    </row>
    <row r="11" spans="2:20" ht="45.75" customHeight="1" x14ac:dyDescent="0.4">
      <c r="B11" s="322"/>
      <c r="C11" s="324"/>
      <c r="D11" s="324"/>
      <c r="E11" s="316"/>
      <c r="F11" s="316"/>
      <c r="G11" s="316"/>
      <c r="H11" s="316"/>
      <c r="I11" s="316"/>
      <c r="J11" s="316"/>
      <c r="K11" s="320"/>
      <c r="L11" s="318"/>
      <c r="M11" s="259"/>
    </row>
    <row r="12" spans="2:20" ht="44.25" customHeight="1" x14ac:dyDescent="0.45">
      <c r="B12" s="298" t="s">
        <v>644</v>
      </c>
      <c r="C12" s="219" t="s">
        <v>742</v>
      </c>
      <c r="D12" s="220" t="s">
        <v>665</v>
      </c>
      <c r="E12" s="221">
        <f>ROWS(Buildings!A4:BX92)</f>
        <v>89</v>
      </c>
      <c r="F12" s="221">
        <v>17</v>
      </c>
      <c r="G12" s="222">
        <f>Buildings!L93</f>
        <v>3287.9989999999998</v>
      </c>
      <c r="H12" s="222">
        <f>Buildings!M93</f>
        <v>18909.015397835472</v>
      </c>
      <c r="I12" s="223" t="s">
        <v>47</v>
      </c>
      <c r="J12" s="224"/>
      <c r="K12" s="299">
        <f>(G12+H12)*E7</f>
        <v>6992.0595353181734</v>
      </c>
      <c r="L12" s="224">
        <f>K12*T13*(K7/P4)</f>
        <v>5040.6395112606069</v>
      </c>
      <c r="M12" s="258"/>
      <c r="O12" s="338" t="s">
        <v>688</v>
      </c>
      <c r="P12" s="338"/>
      <c r="Q12" s="338"/>
      <c r="R12" s="338"/>
      <c r="S12" s="338"/>
      <c r="T12" s="338"/>
    </row>
    <row r="13" spans="2:20" ht="44.25" customHeight="1" x14ac:dyDescent="0.4">
      <c r="B13" s="300" t="s">
        <v>325</v>
      </c>
      <c r="C13" s="225" t="s">
        <v>749</v>
      </c>
      <c r="D13" s="226" t="s">
        <v>666</v>
      </c>
      <c r="E13" s="227">
        <f>ROWS('Energy efficiency'!A5:A25)</f>
        <v>21</v>
      </c>
      <c r="F13" s="227">
        <v>3</v>
      </c>
      <c r="G13" s="228" t="s">
        <v>47</v>
      </c>
      <c r="H13" s="228">
        <f>'Energy efficiency'!L26</f>
        <v>17899.009021170594</v>
      </c>
      <c r="I13" s="229" t="s">
        <v>47</v>
      </c>
      <c r="J13" s="230"/>
      <c r="K13" s="301">
        <f>SUM(G13:H13)*E7</f>
        <v>5638.1878416687368</v>
      </c>
      <c r="L13" s="230">
        <f>K13*T13*(K7/P4)</f>
        <v>4064.6210552226576</v>
      </c>
      <c r="M13" s="258"/>
      <c r="O13" s="335" t="s">
        <v>692</v>
      </c>
      <c r="P13" s="336"/>
      <c r="Q13" s="336"/>
      <c r="R13" s="336"/>
      <c r="S13" s="337"/>
      <c r="T13" s="339">
        <f>P4/P3</f>
        <v>0.72090912352782666</v>
      </c>
    </row>
    <row r="14" spans="2:20" ht="44.25" customHeight="1" x14ac:dyDescent="0.4">
      <c r="B14" s="300" t="s">
        <v>645</v>
      </c>
      <c r="C14" s="225" t="s">
        <v>743</v>
      </c>
      <c r="D14" s="226" t="s">
        <v>666</v>
      </c>
      <c r="E14" s="227">
        <f>ROWS('Renwable energy'!A4:A11)</f>
        <v>8</v>
      </c>
      <c r="F14" s="227">
        <v>0</v>
      </c>
      <c r="G14" s="228">
        <f>'Renwable energy'!O12</f>
        <v>109447.97586998064</v>
      </c>
      <c r="H14" s="228" t="s">
        <v>47</v>
      </c>
      <c r="I14" s="229" t="s">
        <v>47</v>
      </c>
      <c r="J14" s="230"/>
      <c r="K14" s="301">
        <f>SUM(G14:H14)*E7</f>
        <v>34476.112399043901</v>
      </c>
      <c r="L14" s="230">
        <f>K14*T13*(K7/P4)</f>
        <v>24854.143972241574</v>
      </c>
      <c r="M14" s="258"/>
      <c r="O14" s="234" t="s">
        <v>685</v>
      </c>
      <c r="P14" s="234" t="s">
        <v>689</v>
      </c>
      <c r="Q14" s="234" t="s">
        <v>690</v>
      </c>
      <c r="R14" s="294" t="s">
        <v>691</v>
      </c>
      <c r="S14" s="267" t="s">
        <v>725</v>
      </c>
      <c r="T14" s="340"/>
    </row>
    <row r="15" spans="2:20" ht="78.75" customHeight="1" x14ac:dyDescent="0.4">
      <c r="B15" s="300" t="s">
        <v>646</v>
      </c>
      <c r="C15" s="225" t="s">
        <v>748</v>
      </c>
      <c r="D15" s="226" t="s">
        <v>667</v>
      </c>
      <c r="E15" s="227">
        <f>ROWS(Transportation!A4:A28)</f>
        <v>25</v>
      </c>
      <c r="F15" s="227">
        <v>4</v>
      </c>
      <c r="G15" s="228" t="s">
        <v>47</v>
      </c>
      <c r="H15" s="228" t="s">
        <v>47</v>
      </c>
      <c r="I15" s="229" t="s">
        <v>47</v>
      </c>
      <c r="J15" s="230"/>
      <c r="K15" s="301">
        <f>Transportation!K29</f>
        <v>3832.5889154313049</v>
      </c>
      <c r="L15" s="230">
        <f>K15*T13*(K7/P4)</f>
        <v>2762.948315866046</v>
      </c>
      <c r="M15" s="258"/>
      <c r="O15" s="235" t="s">
        <v>695</v>
      </c>
      <c r="P15" s="236" t="s">
        <v>702</v>
      </c>
      <c r="Q15" s="235" t="s">
        <v>693</v>
      </c>
      <c r="R15" s="236" t="s">
        <v>701</v>
      </c>
      <c r="S15" s="295">
        <v>5268</v>
      </c>
      <c r="T15" s="237">
        <v>0.23</v>
      </c>
    </row>
    <row r="16" spans="2:20" ht="78.75" customHeight="1" x14ac:dyDescent="0.4">
      <c r="B16" s="300" t="s">
        <v>647</v>
      </c>
      <c r="C16" s="225" t="s">
        <v>747</v>
      </c>
      <c r="D16" s="226" t="s">
        <v>668</v>
      </c>
      <c r="E16" s="227">
        <f>ROWS('Waste and circular economy'!A4:A30)</f>
        <v>27</v>
      </c>
      <c r="F16" s="227">
        <v>7</v>
      </c>
      <c r="G16" s="228" t="s">
        <v>47</v>
      </c>
      <c r="H16" s="228" t="s">
        <v>47</v>
      </c>
      <c r="I16" s="229">
        <f>'Waste and circular economy'!L31</f>
        <v>139796</v>
      </c>
      <c r="J16" s="233" t="s">
        <v>683</v>
      </c>
      <c r="K16" s="301" t="s">
        <v>47</v>
      </c>
      <c r="L16" s="230" t="s">
        <v>47</v>
      </c>
      <c r="M16" s="258"/>
      <c r="O16" s="235" t="s">
        <v>694</v>
      </c>
      <c r="P16" s="238" t="s">
        <v>696</v>
      </c>
      <c r="Q16" s="235" t="s">
        <v>698</v>
      </c>
      <c r="R16" s="238" t="s">
        <v>697</v>
      </c>
      <c r="S16" s="296">
        <v>4390</v>
      </c>
      <c r="T16" s="237">
        <v>0.19</v>
      </c>
    </row>
    <row r="17" spans="2:20" ht="84.6" customHeight="1" x14ac:dyDescent="0.4">
      <c r="B17" s="300" t="s">
        <v>648</v>
      </c>
      <c r="C17" s="225" t="s">
        <v>746</v>
      </c>
      <c r="D17" s="226" t="s">
        <v>669</v>
      </c>
      <c r="E17" s="227">
        <f>ROWS('Water and waste water managemen'!A4:A45)</f>
        <v>42</v>
      </c>
      <c r="F17" s="227">
        <v>8</v>
      </c>
      <c r="G17" s="228" t="s">
        <v>47</v>
      </c>
      <c r="H17" s="228" t="s">
        <v>47</v>
      </c>
      <c r="I17" s="229">
        <f>'Water and waste water managemen'!K46</f>
        <v>444481.73919007333</v>
      </c>
      <c r="J17" s="233" t="s">
        <v>684</v>
      </c>
      <c r="K17" s="301" t="s">
        <v>47</v>
      </c>
      <c r="L17" s="230" t="s">
        <v>47</v>
      </c>
      <c r="M17" s="258"/>
      <c r="O17" s="235" t="s">
        <v>686</v>
      </c>
      <c r="P17" s="238" t="s">
        <v>703</v>
      </c>
      <c r="Q17" s="235" t="s">
        <v>699</v>
      </c>
      <c r="R17" s="238" t="s">
        <v>700</v>
      </c>
      <c r="S17" s="296">
        <v>750</v>
      </c>
      <c r="T17" s="237">
        <v>0.03</v>
      </c>
    </row>
    <row r="18" spans="2:20" ht="66" customHeight="1" x14ac:dyDescent="0.4">
      <c r="B18" s="300" t="s">
        <v>649</v>
      </c>
      <c r="C18" s="225" t="s">
        <v>745</v>
      </c>
      <c r="D18" s="226" t="s">
        <v>670</v>
      </c>
      <c r="E18" s="227">
        <f>ROWS('Land use and area projects'!A3:A8)</f>
        <v>6</v>
      </c>
      <c r="F18" s="227">
        <v>4</v>
      </c>
      <c r="G18" s="228" t="s">
        <v>47</v>
      </c>
      <c r="H18" s="228" t="s">
        <v>47</v>
      </c>
      <c r="I18" s="229" t="s">
        <v>47</v>
      </c>
      <c r="J18" s="233"/>
      <c r="K18" s="301" t="s">
        <v>47</v>
      </c>
      <c r="L18" s="230" t="s">
        <v>47</v>
      </c>
      <c r="M18" s="258"/>
      <c r="O18" s="235" t="s">
        <v>706</v>
      </c>
      <c r="P18" s="238" t="s">
        <v>703</v>
      </c>
      <c r="Q18" s="235" t="s">
        <v>704</v>
      </c>
      <c r="R18" s="238" t="s">
        <v>705</v>
      </c>
      <c r="S18" s="296">
        <v>600</v>
      </c>
      <c r="T18" s="237">
        <v>0.03</v>
      </c>
    </row>
    <row r="19" spans="2:20" ht="55.8" customHeight="1" x14ac:dyDescent="0.4">
      <c r="B19" s="300" t="s">
        <v>650</v>
      </c>
      <c r="C19" s="225" t="s">
        <v>744</v>
      </c>
      <c r="D19" s="226" t="s">
        <v>671</v>
      </c>
      <c r="E19" s="227">
        <f>ROWS('Climate change adaptation'!A3:A9)</f>
        <v>7</v>
      </c>
      <c r="F19" s="227">
        <v>2</v>
      </c>
      <c r="G19" s="228" t="s">
        <v>47</v>
      </c>
      <c r="H19" s="228" t="s">
        <v>47</v>
      </c>
      <c r="I19" s="229" t="s">
        <v>47</v>
      </c>
      <c r="J19" s="233"/>
      <c r="K19" s="301" t="s">
        <v>47</v>
      </c>
      <c r="L19" s="230" t="s">
        <v>47</v>
      </c>
      <c r="M19" s="258"/>
      <c r="O19" s="235" t="s">
        <v>710</v>
      </c>
      <c r="P19" s="236" t="s">
        <v>707</v>
      </c>
      <c r="Q19" s="235" t="s">
        <v>708</v>
      </c>
      <c r="R19" s="236" t="s">
        <v>709</v>
      </c>
      <c r="S19" s="296">
        <v>2775</v>
      </c>
      <c r="T19" s="237">
        <v>0.12</v>
      </c>
    </row>
    <row r="20" spans="2:20" ht="36.75" customHeight="1" thickBot="1" x14ac:dyDescent="0.45">
      <c r="B20" s="302" t="s">
        <v>637</v>
      </c>
      <c r="C20" s="303"/>
      <c r="D20" s="303"/>
      <c r="E20" s="303">
        <f>SUM(E12:E19)</f>
        <v>225</v>
      </c>
      <c r="F20" s="303">
        <f>SUM(F12:F19)</f>
        <v>45</v>
      </c>
      <c r="G20" s="304">
        <f>SUM(G12:G19)</f>
        <v>112735.97486998064</v>
      </c>
      <c r="H20" s="304">
        <f>SUM(H12:H19)</f>
        <v>36808.024419006062</v>
      </c>
      <c r="I20" s="303"/>
      <c r="J20" s="303"/>
      <c r="K20" s="305">
        <f>SUM(K12:K19)</f>
        <v>50938.948691462116</v>
      </c>
      <c r="L20" s="306">
        <f>SUM(L12:L19)</f>
        <v>36722.352854590885</v>
      </c>
      <c r="M20" s="260"/>
      <c r="O20" s="235" t="s">
        <v>687</v>
      </c>
      <c r="P20" s="236" t="s">
        <v>711</v>
      </c>
      <c r="Q20" s="235" t="s">
        <v>712</v>
      </c>
      <c r="R20" s="236" t="s">
        <v>713</v>
      </c>
      <c r="S20" s="296">
        <v>2833</v>
      </c>
      <c r="T20" s="237">
        <v>0.12</v>
      </c>
    </row>
    <row r="21" spans="2:20" ht="42" customHeight="1" x14ac:dyDescent="0.4">
      <c r="O21" s="297" t="s">
        <v>726</v>
      </c>
    </row>
    <row r="22" spans="2:20" ht="42" customHeight="1" x14ac:dyDescent="0.4"/>
    <row r="23" spans="2:20" ht="42" customHeight="1" x14ac:dyDescent="0.4"/>
    <row r="24" spans="2:20" ht="42" customHeight="1" x14ac:dyDescent="0.4"/>
    <row r="25" spans="2:20" ht="42" customHeight="1" x14ac:dyDescent="0.4"/>
    <row r="26" spans="2:20" ht="42" customHeight="1" x14ac:dyDescent="0.4"/>
  </sheetData>
  <mergeCells count="23">
    <mergeCell ref="Q7:R7"/>
    <mergeCell ref="Q8:R8"/>
    <mergeCell ref="Q9:R9"/>
    <mergeCell ref="Q6:R6"/>
    <mergeCell ref="O13:S13"/>
    <mergeCell ref="O12:T12"/>
    <mergeCell ref="T13:T14"/>
    <mergeCell ref="B2:L2"/>
    <mergeCell ref="B3:L3"/>
    <mergeCell ref="E6:F6"/>
    <mergeCell ref="I7:J7"/>
    <mergeCell ref="B9:D9"/>
    <mergeCell ref="E7:F7"/>
    <mergeCell ref="B10:B11"/>
    <mergeCell ref="C10:C11"/>
    <mergeCell ref="D10:D11"/>
    <mergeCell ref="E10:E11"/>
    <mergeCell ref="F10:F11"/>
    <mergeCell ref="G10:G11"/>
    <mergeCell ref="H10:H11"/>
    <mergeCell ref="L10:L11"/>
    <mergeCell ref="K10:K11"/>
    <mergeCell ref="I10:J11"/>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F82BF-B831-46E5-A6AE-2E8BAD9628C7}">
  <dimension ref="B2:E7"/>
  <sheetViews>
    <sheetView workbookViewId="0">
      <selection activeCell="E7" sqref="E7"/>
    </sheetView>
  </sheetViews>
  <sheetFormatPr defaultRowHeight="14.4" x14ac:dyDescent="0.3"/>
  <cols>
    <col min="2" max="2" width="11.81640625" customWidth="1"/>
    <col min="3" max="3" width="10.81640625" bestFit="1" customWidth="1"/>
    <col min="5" max="5" width="45.1796875" customWidth="1"/>
  </cols>
  <sheetData>
    <row r="2" spans="2:5" x14ac:dyDescent="0.3">
      <c r="B2" s="307"/>
      <c r="C2" s="309"/>
      <c r="D2" s="309"/>
      <c r="E2" s="309" t="s">
        <v>675</v>
      </c>
    </row>
    <row r="3" spans="2:5" s="1" customFormat="1" ht="57.6" x14ac:dyDescent="0.3">
      <c r="B3" s="311" t="s">
        <v>736</v>
      </c>
      <c r="C3" s="312">
        <v>0.2</v>
      </c>
      <c r="D3" s="312" t="s">
        <v>672</v>
      </c>
      <c r="E3" s="312" t="s">
        <v>737</v>
      </c>
    </row>
    <row r="4" spans="2:5" ht="57.6" x14ac:dyDescent="0.3">
      <c r="B4" s="311" t="s">
        <v>673</v>
      </c>
      <c r="C4" s="312">
        <v>0.126</v>
      </c>
      <c r="D4" s="312" t="s">
        <v>674</v>
      </c>
      <c r="E4" s="312" t="s">
        <v>737</v>
      </c>
    </row>
    <row r="5" spans="2:5" ht="28.8" x14ac:dyDescent="0.3">
      <c r="B5" s="311" t="s">
        <v>676</v>
      </c>
      <c r="C5" s="313">
        <v>15000</v>
      </c>
      <c r="D5" s="312" t="s">
        <v>677</v>
      </c>
      <c r="E5" s="312" t="s">
        <v>93</v>
      </c>
    </row>
    <row r="6" spans="2:5" x14ac:dyDescent="0.3">
      <c r="B6" s="1"/>
      <c r="C6" s="1"/>
      <c r="D6" s="1"/>
      <c r="E6" s="1"/>
    </row>
    <row r="7" spans="2:5" x14ac:dyDescent="0.3">
      <c r="B7" s="1"/>
      <c r="C7" s="1"/>
      <c r="D7" s="1"/>
      <c r="E7"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110D-AF9E-40C7-91EF-C1D86B163DD2}">
  <sheetPr codeName="Sheet2"/>
  <dimension ref="A1:W103"/>
  <sheetViews>
    <sheetView topLeftCell="D1" zoomScale="70" zoomScaleNormal="70" workbookViewId="0">
      <pane ySplit="3" topLeftCell="A4" activePane="bottomLeft" state="frozen"/>
      <selection pane="bottomLeft" activeCell="K4" sqref="K4"/>
    </sheetView>
  </sheetViews>
  <sheetFormatPr defaultRowHeight="14.4" x14ac:dyDescent="0.3"/>
  <cols>
    <col min="1" max="1" width="11.453125" customWidth="1"/>
    <col min="2" max="2" width="24.81640625" customWidth="1"/>
    <col min="3" max="3" width="31.36328125" customWidth="1"/>
    <col min="4" max="4" width="13.6328125" style="18" customWidth="1"/>
    <col min="5" max="5" width="13.1796875" customWidth="1"/>
    <col min="6" max="6" width="40.81640625" customWidth="1"/>
    <col min="7" max="7" width="17.36328125" style="9" customWidth="1"/>
    <col min="8" max="8" width="13.453125" style="9" customWidth="1"/>
    <col min="9" max="9" width="15.08984375" style="9" customWidth="1"/>
    <col min="10" max="10" width="13.90625" style="12" customWidth="1"/>
    <col min="11" max="11" width="13.90625" style="9" customWidth="1"/>
    <col min="12" max="12" width="14.81640625" style="9" customWidth="1"/>
    <col min="13" max="13" width="15.36328125" style="9" customWidth="1"/>
    <col min="14" max="14" width="23.36328125" customWidth="1"/>
    <col min="15" max="15" width="23.08984375" customWidth="1"/>
  </cols>
  <sheetData>
    <row r="1" spans="1:23" ht="32.4" x14ac:dyDescent="0.3">
      <c r="A1" s="262" t="s">
        <v>91</v>
      </c>
      <c r="B1" s="263"/>
      <c r="C1" s="263"/>
      <c r="D1" s="263"/>
      <c r="E1" s="263"/>
      <c r="F1" s="263"/>
      <c r="G1" s="263"/>
      <c r="H1" s="263"/>
      <c r="I1" s="263"/>
      <c r="J1" s="263"/>
      <c r="K1" s="263"/>
      <c r="L1" s="263"/>
      <c r="M1" s="263"/>
      <c r="N1" s="263"/>
    </row>
    <row r="2" spans="1:23" ht="15" customHeight="1" x14ac:dyDescent="0.3">
      <c r="A2" s="263"/>
      <c r="B2" s="263"/>
      <c r="C2" s="263"/>
      <c r="D2" s="263"/>
      <c r="E2" s="263"/>
      <c r="F2" s="263"/>
      <c r="G2" s="263"/>
      <c r="H2" s="263"/>
      <c r="I2" s="263"/>
      <c r="J2" s="263"/>
      <c r="K2" s="263"/>
      <c r="L2" s="264" t="s">
        <v>614</v>
      </c>
      <c r="M2" s="265"/>
      <c r="N2" s="266"/>
    </row>
    <row r="3" spans="1:23" ht="92.25" customHeight="1" x14ac:dyDescent="0.3">
      <c r="A3" s="272" t="s">
        <v>92</v>
      </c>
      <c r="B3" s="273" t="s">
        <v>93</v>
      </c>
      <c r="C3" s="274" t="s">
        <v>94</v>
      </c>
      <c r="D3" s="272" t="s">
        <v>95</v>
      </c>
      <c r="E3" s="274" t="s">
        <v>651</v>
      </c>
      <c r="F3" s="272" t="s">
        <v>96</v>
      </c>
      <c r="G3" s="275" t="s">
        <v>98</v>
      </c>
      <c r="H3" s="273" t="s">
        <v>97</v>
      </c>
      <c r="I3" s="274" t="s">
        <v>99</v>
      </c>
      <c r="J3" s="272" t="s">
        <v>100</v>
      </c>
      <c r="K3" s="274" t="s">
        <v>740</v>
      </c>
      <c r="L3" s="273" t="s">
        <v>729</v>
      </c>
      <c r="M3" s="273" t="s">
        <v>730</v>
      </c>
      <c r="N3" s="273" t="s">
        <v>731</v>
      </c>
    </row>
    <row r="4" spans="1:23" ht="43.2" x14ac:dyDescent="0.3">
      <c r="A4" s="131">
        <v>1014</v>
      </c>
      <c r="B4" s="69" t="s">
        <v>265</v>
      </c>
      <c r="C4" s="69" t="s">
        <v>279</v>
      </c>
      <c r="D4" s="132">
        <v>2015</v>
      </c>
      <c r="E4" s="61" t="s">
        <v>56</v>
      </c>
      <c r="F4" s="143" t="s">
        <v>313</v>
      </c>
      <c r="G4" s="123">
        <v>51100</v>
      </c>
      <c r="H4" s="46">
        <v>43747.552764227643</v>
      </c>
      <c r="I4" s="46">
        <v>235000</v>
      </c>
      <c r="J4" s="65">
        <v>0.18615979899671337</v>
      </c>
      <c r="K4" s="46">
        <v>7200</v>
      </c>
      <c r="L4" s="59" t="s">
        <v>47</v>
      </c>
      <c r="M4" s="59">
        <v>67.152000000000001</v>
      </c>
      <c r="N4" s="46">
        <f>SUM(L4:M4)*Summary!E7</f>
        <v>21.15288</v>
      </c>
      <c r="P4" s="1"/>
      <c r="Q4" s="1"/>
      <c r="R4" s="1"/>
      <c r="S4" s="1"/>
      <c r="T4" s="1"/>
      <c r="U4" s="1"/>
      <c r="V4" s="1"/>
      <c r="W4" s="1"/>
    </row>
    <row r="5" spans="1:23" ht="72" x14ac:dyDescent="0.3">
      <c r="A5" s="81">
        <v>1017</v>
      </c>
      <c r="B5" s="178" t="s">
        <v>277</v>
      </c>
      <c r="C5" s="178" t="s">
        <v>278</v>
      </c>
      <c r="D5" s="71">
        <v>2016</v>
      </c>
      <c r="E5" s="5" t="s">
        <v>65</v>
      </c>
      <c r="F5" s="137" t="s">
        <v>311</v>
      </c>
      <c r="G5" s="83">
        <v>192307</v>
      </c>
      <c r="H5" s="19">
        <v>192307</v>
      </c>
      <c r="I5" s="19">
        <v>226000</v>
      </c>
      <c r="J5" s="34">
        <v>0.85091592920353987</v>
      </c>
      <c r="K5" s="19">
        <v>12000</v>
      </c>
      <c r="L5" s="6" t="s">
        <v>47</v>
      </c>
      <c r="M5" s="6">
        <v>1041.521</v>
      </c>
      <c r="N5" s="46">
        <f>SUM(L5:M5)*Summary!E7</f>
        <v>328.079115</v>
      </c>
      <c r="P5" s="1"/>
      <c r="Q5" s="1"/>
      <c r="R5" s="1"/>
      <c r="S5" s="1"/>
      <c r="T5" s="1"/>
      <c r="U5" s="1"/>
      <c r="V5" s="1"/>
      <c r="W5" s="1"/>
    </row>
    <row r="6" spans="1:23" ht="86.4" x14ac:dyDescent="0.3">
      <c r="A6" s="84">
        <v>1036</v>
      </c>
      <c r="B6" s="33" t="s">
        <v>272</v>
      </c>
      <c r="C6" s="33" t="s">
        <v>276</v>
      </c>
      <c r="D6" s="71">
        <v>2016</v>
      </c>
      <c r="E6" s="5" t="s">
        <v>52</v>
      </c>
      <c r="F6" s="137" t="s">
        <v>310</v>
      </c>
      <c r="G6" s="64">
        <v>77600</v>
      </c>
      <c r="H6" s="19">
        <v>71780</v>
      </c>
      <c r="I6" s="19">
        <v>77600</v>
      </c>
      <c r="J6" s="34">
        <v>0.92500000000000004</v>
      </c>
      <c r="K6" s="19">
        <v>1220</v>
      </c>
      <c r="L6" s="6">
        <v>41.755000000000003</v>
      </c>
      <c r="M6" s="6">
        <v>112.85</v>
      </c>
      <c r="N6" s="46">
        <f>SUM(L6:M6)*Summary!E7</f>
        <v>48.700575000000001</v>
      </c>
      <c r="P6" s="1"/>
      <c r="Q6" s="1"/>
      <c r="R6" s="1"/>
      <c r="S6" s="1"/>
      <c r="T6" s="1"/>
      <c r="U6" s="1"/>
      <c r="V6" s="1"/>
      <c r="W6" s="1"/>
    </row>
    <row r="7" spans="1:23" ht="57.6" x14ac:dyDescent="0.3">
      <c r="A7" s="84">
        <v>1039</v>
      </c>
      <c r="B7" s="178" t="s">
        <v>274</v>
      </c>
      <c r="C7" s="178" t="s">
        <v>275</v>
      </c>
      <c r="D7" s="71">
        <v>2014</v>
      </c>
      <c r="E7" s="5" t="s">
        <v>68</v>
      </c>
      <c r="F7" s="137" t="s">
        <v>316</v>
      </c>
      <c r="G7" s="83">
        <v>100000</v>
      </c>
      <c r="H7" s="19">
        <v>100000</v>
      </c>
      <c r="I7" s="19">
        <v>109200</v>
      </c>
      <c r="J7" s="34">
        <v>0.91575091575091572</v>
      </c>
      <c r="K7" s="19">
        <v>5500</v>
      </c>
      <c r="L7" s="6" t="s">
        <v>47</v>
      </c>
      <c r="M7" s="6">
        <v>373.78199999999998</v>
      </c>
      <c r="N7" s="46">
        <f>SUM(L7:M7)*Summary!E7</f>
        <v>117.74132999999999</v>
      </c>
      <c r="P7" s="1"/>
      <c r="Q7" s="1"/>
      <c r="R7" s="1"/>
      <c r="S7" s="1"/>
      <c r="T7" s="1"/>
      <c r="U7" s="1"/>
      <c r="V7" s="1"/>
      <c r="W7" s="1"/>
    </row>
    <row r="8" spans="1:23" ht="57.6" x14ac:dyDescent="0.3">
      <c r="A8" s="84">
        <v>1040</v>
      </c>
      <c r="B8" s="178" t="s">
        <v>272</v>
      </c>
      <c r="C8" s="178" t="s">
        <v>273</v>
      </c>
      <c r="D8" s="71">
        <v>2016</v>
      </c>
      <c r="E8" s="5" t="s">
        <v>65</v>
      </c>
      <c r="F8" s="210" t="s">
        <v>309</v>
      </c>
      <c r="G8" s="83">
        <v>277000</v>
      </c>
      <c r="H8" s="19">
        <v>256225</v>
      </c>
      <c r="I8" s="19">
        <v>277000</v>
      </c>
      <c r="J8" s="34">
        <v>0.92500000000000004</v>
      </c>
      <c r="K8" s="19">
        <v>4121</v>
      </c>
      <c r="L8" s="6">
        <v>67.525000000000006</v>
      </c>
      <c r="M8" s="6">
        <v>983.47699999999998</v>
      </c>
      <c r="N8" s="46">
        <f>SUM(L8:M8)*Summary!E7</f>
        <v>331.06563</v>
      </c>
      <c r="P8" s="1"/>
      <c r="Q8" s="1"/>
      <c r="R8" s="1"/>
      <c r="S8" s="1"/>
      <c r="T8" s="1"/>
      <c r="U8" s="1"/>
      <c r="V8" s="1"/>
      <c r="W8" s="1"/>
    </row>
    <row r="9" spans="1:23" ht="43.2" x14ac:dyDescent="0.3">
      <c r="A9" s="45">
        <v>1041</v>
      </c>
      <c r="B9" s="5" t="s">
        <v>172</v>
      </c>
      <c r="C9" s="5" t="s">
        <v>271</v>
      </c>
      <c r="D9" s="71">
        <v>2013</v>
      </c>
      <c r="E9" s="5" t="s">
        <v>68</v>
      </c>
      <c r="F9" s="172" t="s">
        <v>319</v>
      </c>
      <c r="G9" s="64">
        <v>46200</v>
      </c>
      <c r="H9" s="19">
        <v>46200</v>
      </c>
      <c r="I9" s="19">
        <v>47800</v>
      </c>
      <c r="J9" s="34">
        <v>0.97</v>
      </c>
      <c r="K9" s="19">
        <v>1488</v>
      </c>
      <c r="L9" s="6" t="s">
        <v>47</v>
      </c>
      <c r="M9" s="6">
        <v>169.131</v>
      </c>
      <c r="N9" s="46">
        <f>SUM(L9:M9)*Summary!E7</f>
        <v>53.276265000000002</v>
      </c>
      <c r="P9" s="1"/>
      <c r="Q9" s="1"/>
      <c r="R9" s="1"/>
      <c r="S9" s="1"/>
      <c r="T9" s="1"/>
      <c r="U9" s="1"/>
      <c r="V9" s="1"/>
      <c r="W9" s="1"/>
    </row>
    <row r="10" spans="1:23" ht="57.6" x14ac:dyDescent="0.3">
      <c r="A10" s="81">
        <v>1042</v>
      </c>
      <c r="B10" s="178" t="s">
        <v>172</v>
      </c>
      <c r="C10" s="178" t="s">
        <v>270</v>
      </c>
      <c r="D10" s="71">
        <v>2014</v>
      </c>
      <c r="E10" s="5" t="s">
        <v>70</v>
      </c>
      <c r="F10" s="137" t="s">
        <v>315</v>
      </c>
      <c r="G10" s="83">
        <v>26000</v>
      </c>
      <c r="H10" s="19">
        <v>26000</v>
      </c>
      <c r="I10" s="19">
        <v>26000</v>
      </c>
      <c r="J10" s="34">
        <v>1</v>
      </c>
      <c r="K10" s="19">
        <v>420</v>
      </c>
      <c r="L10" s="6" t="s">
        <v>47</v>
      </c>
      <c r="M10" s="6">
        <v>2.52</v>
      </c>
      <c r="N10" s="46">
        <f>SUM(L10:M10)*Summary!E7</f>
        <v>0.79380000000000006</v>
      </c>
      <c r="P10" s="1"/>
      <c r="Q10" s="1"/>
      <c r="R10" s="1"/>
      <c r="S10" s="1"/>
      <c r="T10" s="1"/>
      <c r="U10" s="1"/>
      <c r="V10" s="1"/>
      <c r="W10" s="1"/>
    </row>
    <row r="11" spans="1:23" ht="43.2" x14ac:dyDescent="0.3">
      <c r="A11" s="5">
        <v>1043</v>
      </c>
      <c r="B11" s="144" t="s">
        <v>172</v>
      </c>
      <c r="C11" s="144" t="s">
        <v>269</v>
      </c>
      <c r="D11" s="71">
        <v>2013</v>
      </c>
      <c r="E11" s="5" t="s">
        <v>70</v>
      </c>
      <c r="F11" s="210" t="s">
        <v>318</v>
      </c>
      <c r="G11" s="64">
        <v>16396</v>
      </c>
      <c r="H11" s="19">
        <v>16396</v>
      </c>
      <c r="I11" s="19">
        <v>31800</v>
      </c>
      <c r="J11" s="34">
        <v>0.51559748427672958</v>
      </c>
      <c r="K11" s="19">
        <v>920</v>
      </c>
      <c r="L11" s="6" t="s">
        <v>47</v>
      </c>
      <c r="M11" s="6">
        <v>43.64</v>
      </c>
      <c r="N11" s="46">
        <f>SUM(L11:M11)*Summary!E7</f>
        <v>13.746600000000001</v>
      </c>
      <c r="P11" s="1"/>
      <c r="Q11" s="1"/>
      <c r="R11" s="1"/>
      <c r="S11" s="1"/>
      <c r="T11" s="1"/>
      <c r="U11" s="1"/>
      <c r="V11" s="1"/>
      <c r="W11" s="1"/>
    </row>
    <row r="12" spans="1:23" ht="28.8" x14ac:dyDescent="0.3">
      <c r="A12" s="5">
        <v>1050</v>
      </c>
      <c r="B12" s="144" t="s">
        <v>267</v>
      </c>
      <c r="C12" s="178" t="s">
        <v>268</v>
      </c>
      <c r="D12" s="133">
        <v>2012</v>
      </c>
      <c r="E12" s="134" t="s">
        <v>75</v>
      </c>
      <c r="F12" s="137" t="s">
        <v>321</v>
      </c>
      <c r="G12" s="83">
        <v>358000</v>
      </c>
      <c r="H12" s="19">
        <v>295350</v>
      </c>
      <c r="I12" s="19">
        <v>370000</v>
      </c>
      <c r="J12" s="34">
        <v>0.79824324324324325</v>
      </c>
      <c r="K12" s="88">
        <v>12400</v>
      </c>
      <c r="L12" s="6" t="s">
        <v>47</v>
      </c>
      <c r="M12" s="6">
        <v>296.94600000000003</v>
      </c>
      <c r="N12" s="46">
        <f>SUM(L12:M12)*Summary!E7</f>
        <v>93.537990000000008</v>
      </c>
      <c r="P12" s="1"/>
      <c r="Q12" s="1"/>
      <c r="R12" s="1"/>
      <c r="S12" s="1"/>
      <c r="T12" s="1"/>
      <c r="U12" s="1"/>
      <c r="V12" s="1"/>
      <c r="W12" s="1"/>
    </row>
    <row r="13" spans="1:23" ht="28.8" x14ac:dyDescent="0.3">
      <c r="A13" s="5">
        <v>1068</v>
      </c>
      <c r="B13" s="144" t="s">
        <v>265</v>
      </c>
      <c r="C13" s="144" t="s">
        <v>266</v>
      </c>
      <c r="D13" s="71">
        <v>2015</v>
      </c>
      <c r="E13" s="5" t="s">
        <v>67</v>
      </c>
      <c r="F13" s="137" t="s">
        <v>312</v>
      </c>
      <c r="G13" s="64">
        <v>30000</v>
      </c>
      <c r="H13" s="86">
        <v>25683.494773519167</v>
      </c>
      <c r="I13" s="85">
        <v>45000</v>
      </c>
      <c r="J13" s="34">
        <v>0.57074432830042587</v>
      </c>
      <c r="K13" s="19">
        <v>1200</v>
      </c>
      <c r="L13" s="6" t="s">
        <v>47</v>
      </c>
      <c r="M13" s="6">
        <v>58.901000000000003</v>
      </c>
      <c r="N13" s="46">
        <f>SUM(L13:M13)*Summary!E7</f>
        <v>18.553815</v>
      </c>
      <c r="P13" s="1"/>
      <c r="Q13" s="1"/>
      <c r="R13" s="1"/>
      <c r="S13" s="1"/>
      <c r="T13" s="1"/>
      <c r="U13" s="1"/>
      <c r="V13" s="1"/>
      <c r="W13" s="1"/>
    </row>
    <row r="14" spans="1:23" ht="86.4" x14ac:dyDescent="0.3">
      <c r="A14" s="81">
        <v>1071</v>
      </c>
      <c r="B14" s="178" t="s">
        <v>262</v>
      </c>
      <c r="C14" s="178" t="s">
        <v>264</v>
      </c>
      <c r="D14" s="71">
        <v>2014</v>
      </c>
      <c r="E14" s="5" t="s">
        <v>70</v>
      </c>
      <c r="F14" s="137" t="s">
        <v>314</v>
      </c>
      <c r="G14" s="83">
        <v>420125</v>
      </c>
      <c r="H14" s="19">
        <v>420125</v>
      </c>
      <c r="I14" s="19">
        <v>540700</v>
      </c>
      <c r="J14" s="34">
        <v>0.78</v>
      </c>
      <c r="K14" s="19">
        <v>13071</v>
      </c>
      <c r="L14" s="6" t="s">
        <v>47</v>
      </c>
      <c r="M14" s="6">
        <v>690.62099999999998</v>
      </c>
      <c r="N14" s="46">
        <f>SUM(L14:M14)*Summary!E7</f>
        <v>217.545615</v>
      </c>
      <c r="P14" s="1"/>
      <c r="Q14" s="1"/>
      <c r="R14" s="1"/>
      <c r="S14" s="1"/>
      <c r="T14" s="1"/>
      <c r="U14" s="1"/>
      <c r="V14" s="1"/>
      <c r="W14" s="1"/>
    </row>
    <row r="15" spans="1:23" ht="57.6" x14ac:dyDescent="0.3">
      <c r="A15" s="81">
        <v>1073</v>
      </c>
      <c r="B15" s="178" t="s">
        <v>262</v>
      </c>
      <c r="C15" s="178" t="s">
        <v>263</v>
      </c>
      <c r="D15" s="71">
        <v>2013</v>
      </c>
      <c r="E15" s="5" t="s">
        <v>72</v>
      </c>
      <c r="F15" s="137" t="s">
        <v>317</v>
      </c>
      <c r="G15" s="64">
        <v>485246.24</v>
      </c>
      <c r="H15" s="19">
        <v>485246.24</v>
      </c>
      <c r="I15" s="85">
        <v>596000</v>
      </c>
      <c r="J15" s="34">
        <v>0.81</v>
      </c>
      <c r="K15" s="19">
        <v>15000</v>
      </c>
      <c r="L15" s="6" t="s">
        <v>47</v>
      </c>
      <c r="M15" s="6">
        <v>1216.3720000000001</v>
      </c>
      <c r="N15" s="46">
        <f>SUM(L15:M15)*Summary!E7</f>
        <v>383.15718000000004</v>
      </c>
      <c r="P15" s="1"/>
      <c r="Q15" s="1"/>
      <c r="R15" s="1"/>
      <c r="S15" s="1"/>
      <c r="T15" s="1"/>
      <c r="U15" s="1"/>
      <c r="V15" s="1"/>
      <c r="W15" s="1"/>
    </row>
    <row r="16" spans="1:23" ht="43.2" x14ac:dyDescent="0.3">
      <c r="A16" s="81">
        <v>1083</v>
      </c>
      <c r="B16" s="178" t="s">
        <v>260</v>
      </c>
      <c r="C16" s="177" t="s">
        <v>261</v>
      </c>
      <c r="D16" s="71">
        <v>2011</v>
      </c>
      <c r="E16" s="5" t="s">
        <v>73</v>
      </c>
      <c r="F16" s="137" t="s">
        <v>324</v>
      </c>
      <c r="G16" s="83">
        <v>160000</v>
      </c>
      <c r="H16" s="19">
        <v>115067.48999999999</v>
      </c>
      <c r="I16" s="19">
        <v>241200</v>
      </c>
      <c r="J16" s="34">
        <v>0.47706256218905468</v>
      </c>
      <c r="K16" s="19">
        <v>7300</v>
      </c>
      <c r="L16" s="6" t="s">
        <v>47</v>
      </c>
      <c r="M16" s="6">
        <v>100.994</v>
      </c>
      <c r="N16" s="46">
        <f>SUM(L16:M16)*Summary!E7</f>
        <v>31.813110000000002</v>
      </c>
      <c r="P16" s="1"/>
      <c r="Q16" s="1"/>
      <c r="R16" s="1"/>
      <c r="S16" s="1"/>
      <c r="T16" s="1"/>
      <c r="U16" s="1"/>
      <c r="V16" s="1"/>
      <c r="W16" s="1"/>
    </row>
    <row r="17" spans="1:23" ht="43.2" x14ac:dyDescent="0.3">
      <c r="A17" s="5">
        <v>1084</v>
      </c>
      <c r="B17" s="178" t="s">
        <v>257</v>
      </c>
      <c r="C17" s="178" t="s">
        <v>259</v>
      </c>
      <c r="D17" s="71">
        <v>2011</v>
      </c>
      <c r="E17" s="5" t="s">
        <v>74</v>
      </c>
      <c r="F17" s="137" t="s">
        <v>323</v>
      </c>
      <c r="G17" s="64">
        <v>248019.16699999999</v>
      </c>
      <c r="H17" s="19">
        <v>124009.51632364934</v>
      </c>
      <c r="I17" s="19">
        <v>254500</v>
      </c>
      <c r="J17" s="34">
        <v>0.48726725470982057</v>
      </c>
      <c r="K17" s="19">
        <v>6454</v>
      </c>
      <c r="L17" s="6" t="s">
        <v>47</v>
      </c>
      <c r="M17" s="6">
        <v>216.99299999999999</v>
      </c>
      <c r="N17" s="46">
        <f>SUM(L17:M17)*Summary!E7</f>
        <v>68.352795</v>
      </c>
      <c r="P17" s="1"/>
      <c r="Q17" s="1"/>
      <c r="R17" s="1"/>
      <c r="S17" s="1"/>
      <c r="T17" s="1"/>
      <c r="U17" s="1"/>
      <c r="V17" s="1"/>
      <c r="W17" s="1"/>
    </row>
    <row r="18" spans="1:23" ht="57.6" x14ac:dyDescent="0.3">
      <c r="A18" s="5">
        <v>1085</v>
      </c>
      <c r="B18" s="178" t="s">
        <v>257</v>
      </c>
      <c r="C18" s="178" t="s">
        <v>258</v>
      </c>
      <c r="D18" s="71">
        <v>2011</v>
      </c>
      <c r="E18" s="5" t="s">
        <v>74</v>
      </c>
      <c r="F18" s="137" t="s">
        <v>322</v>
      </c>
      <c r="G18" s="83">
        <v>15963.175999999999</v>
      </c>
      <c r="H18" s="19">
        <v>7981.5836763506559</v>
      </c>
      <c r="I18" s="19">
        <v>28200</v>
      </c>
      <c r="J18" s="34">
        <v>0.2830348821400942</v>
      </c>
      <c r="K18" s="19">
        <v>755</v>
      </c>
      <c r="L18" s="6" t="s">
        <v>47</v>
      </c>
      <c r="M18" s="6">
        <v>17.094999999999999</v>
      </c>
      <c r="N18" s="46">
        <f>SUM(L18:M18)*Summary!E7</f>
        <v>5.384925</v>
      </c>
      <c r="P18" s="1"/>
      <c r="Q18" s="1"/>
      <c r="R18" s="1"/>
      <c r="S18" s="1"/>
      <c r="T18" s="1"/>
      <c r="U18" s="1"/>
      <c r="V18" s="1"/>
      <c r="W18" s="1"/>
    </row>
    <row r="19" spans="1:23" ht="57.6" x14ac:dyDescent="0.3">
      <c r="A19" s="81">
        <v>1087</v>
      </c>
      <c r="B19" s="178" t="s">
        <v>46</v>
      </c>
      <c r="C19" s="178" t="s">
        <v>256</v>
      </c>
      <c r="D19" s="71">
        <v>2012</v>
      </c>
      <c r="E19" s="5" t="s">
        <v>71</v>
      </c>
      <c r="F19" s="137" t="s">
        <v>320</v>
      </c>
      <c r="G19" s="64">
        <v>21700</v>
      </c>
      <c r="H19" s="19">
        <v>13562.5</v>
      </c>
      <c r="I19" s="19">
        <v>31000</v>
      </c>
      <c r="J19" s="34">
        <v>0.4375</v>
      </c>
      <c r="K19" s="19">
        <v>1050</v>
      </c>
      <c r="L19" s="6" t="s">
        <v>47</v>
      </c>
      <c r="M19" s="6">
        <v>37.025624999999998</v>
      </c>
      <c r="N19" s="46">
        <f>SUM(L19:M19)*Summary!E7</f>
        <v>11.663071875</v>
      </c>
      <c r="P19" s="1"/>
      <c r="Q19" s="1"/>
      <c r="R19" s="1"/>
      <c r="S19" s="1"/>
      <c r="T19" s="1"/>
      <c r="U19" s="1"/>
      <c r="V19" s="1"/>
      <c r="W19" s="1"/>
    </row>
    <row r="20" spans="1:23" ht="43.2" x14ac:dyDescent="0.3">
      <c r="A20" s="81">
        <v>1090</v>
      </c>
      <c r="B20" s="178" t="s">
        <v>254</v>
      </c>
      <c r="C20" s="178" t="s">
        <v>255</v>
      </c>
      <c r="D20" s="71">
        <v>2017</v>
      </c>
      <c r="E20" s="5" t="s">
        <v>52</v>
      </c>
      <c r="F20" s="137" t="s">
        <v>308</v>
      </c>
      <c r="G20" s="83">
        <v>211901.66</v>
      </c>
      <c r="H20" s="19">
        <v>195805.71</v>
      </c>
      <c r="I20" s="19">
        <v>212000</v>
      </c>
      <c r="J20" s="34">
        <v>0.92</v>
      </c>
      <c r="K20" s="19">
        <v>5574</v>
      </c>
      <c r="L20" s="6">
        <v>102.964</v>
      </c>
      <c r="M20" s="6">
        <v>256.38099999999997</v>
      </c>
      <c r="N20" s="46">
        <f>SUM(L20:M20)*Summary!E7</f>
        <v>113.19367499999998</v>
      </c>
      <c r="P20" s="1"/>
      <c r="Q20" s="1"/>
      <c r="R20" s="1"/>
      <c r="S20" s="1"/>
      <c r="T20" s="1"/>
      <c r="U20" s="1"/>
      <c r="V20" s="1"/>
      <c r="W20" s="1"/>
    </row>
    <row r="21" spans="1:23" ht="114.75" customHeight="1" x14ac:dyDescent="0.3">
      <c r="A21" s="5">
        <v>1102</v>
      </c>
      <c r="B21" s="178" t="s">
        <v>252</v>
      </c>
      <c r="C21" s="178" t="s">
        <v>253</v>
      </c>
      <c r="D21" s="71">
        <v>2018</v>
      </c>
      <c r="E21" s="5" t="s">
        <v>53</v>
      </c>
      <c r="F21" s="137" t="s">
        <v>303</v>
      </c>
      <c r="G21" s="64">
        <v>30000</v>
      </c>
      <c r="H21" s="19">
        <v>28908.698986975396</v>
      </c>
      <c r="I21" s="19">
        <v>34700</v>
      </c>
      <c r="J21" s="34">
        <v>0.83310371720390197</v>
      </c>
      <c r="K21" s="19">
        <v>1200</v>
      </c>
      <c r="L21" s="6" t="s">
        <v>47</v>
      </c>
      <c r="M21" s="6">
        <v>76.078999999999994</v>
      </c>
      <c r="N21" s="46">
        <f>SUM(L21:M21)*Summary!E7</f>
        <v>23.964884999999999</v>
      </c>
      <c r="P21" s="1"/>
      <c r="Q21" s="1"/>
      <c r="R21" s="1"/>
      <c r="S21" s="1"/>
      <c r="T21" s="1"/>
      <c r="U21" s="1"/>
      <c r="V21" s="1"/>
      <c r="W21" s="1"/>
    </row>
    <row r="22" spans="1:23" ht="69" customHeight="1" x14ac:dyDescent="0.3">
      <c r="A22" s="81">
        <v>1105</v>
      </c>
      <c r="B22" s="178" t="s">
        <v>250</v>
      </c>
      <c r="C22" s="178" t="s">
        <v>251</v>
      </c>
      <c r="D22" s="71">
        <v>2017</v>
      </c>
      <c r="E22" s="5" t="s">
        <v>65</v>
      </c>
      <c r="F22" s="137" t="s">
        <v>307</v>
      </c>
      <c r="G22" s="64">
        <v>2500</v>
      </c>
      <c r="H22" s="19">
        <v>2333.3333333333335</v>
      </c>
      <c r="I22" s="19">
        <v>3500</v>
      </c>
      <c r="J22" s="34">
        <v>0.66666666666666674</v>
      </c>
      <c r="K22" s="19">
        <v>132</v>
      </c>
      <c r="L22" s="6" t="s">
        <v>47</v>
      </c>
      <c r="M22" s="6">
        <v>4.101</v>
      </c>
      <c r="N22" s="46">
        <f>SUM(L22:M22)*Summary!E7</f>
        <v>1.2918149999999999</v>
      </c>
      <c r="P22" s="1"/>
      <c r="Q22" s="1"/>
      <c r="R22" s="1"/>
      <c r="S22" s="1"/>
      <c r="T22" s="1"/>
      <c r="U22" s="1"/>
      <c r="V22" s="1"/>
      <c r="W22" s="1"/>
    </row>
    <row r="23" spans="1:23" ht="43.2" x14ac:dyDescent="0.3">
      <c r="A23" s="84">
        <v>1109</v>
      </c>
      <c r="B23" s="178" t="s">
        <v>248</v>
      </c>
      <c r="C23" s="178" t="s">
        <v>249</v>
      </c>
      <c r="D23" s="71">
        <v>2018</v>
      </c>
      <c r="E23" s="5" t="s">
        <v>54</v>
      </c>
      <c r="F23" s="139" t="s">
        <v>302</v>
      </c>
      <c r="G23" s="64">
        <v>49790</v>
      </c>
      <c r="H23" s="19">
        <v>48367.42</v>
      </c>
      <c r="I23" s="19">
        <v>128800</v>
      </c>
      <c r="J23" s="34">
        <v>0.37552344720496894</v>
      </c>
      <c r="K23" s="19">
        <v>3174</v>
      </c>
      <c r="L23" s="59" t="s">
        <v>47</v>
      </c>
      <c r="M23" s="6">
        <v>38.380000000000003</v>
      </c>
      <c r="N23" s="46">
        <f>SUM(L23:M23)*Summary!E7</f>
        <v>12.089700000000001</v>
      </c>
      <c r="P23" s="1"/>
      <c r="Q23" s="1"/>
      <c r="R23" s="1"/>
      <c r="S23" s="1"/>
      <c r="T23" s="1"/>
      <c r="U23" s="1"/>
      <c r="V23" s="1"/>
      <c r="W23" s="1"/>
    </row>
    <row r="24" spans="1:23" ht="43.2" x14ac:dyDescent="0.3">
      <c r="A24" s="84">
        <v>1112</v>
      </c>
      <c r="B24" s="178" t="s">
        <v>246</v>
      </c>
      <c r="C24" s="178" t="s">
        <v>247</v>
      </c>
      <c r="D24" s="71">
        <v>2018</v>
      </c>
      <c r="E24" s="5" t="s">
        <v>62</v>
      </c>
      <c r="F24" s="137" t="s">
        <v>301</v>
      </c>
      <c r="G24" s="83">
        <v>245856.08499999999</v>
      </c>
      <c r="H24" s="19">
        <v>238077.08</v>
      </c>
      <c r="I24" s="19">
        <v>368500</v>
      </c>
      <c r="J24" s="34">
        <v>0.65</v>
      </c>
      <c r="K24" s="19">
        <v>6374</v>
      </c>
      <c r="L24" s="59">
        <v>74.641000000000005</v>
      </c>
      <c r="M24" s="6">
        <v>105.01</v>
      </c>
      <c r="N24" s="46">
        <f>SUM(L24:M24)*Summary!E7</f>
        <v>56.590065000000003</v>
      </c>
      <c r="P24" s="1"/>
      <c r="Q24" s="1"/>
      <c r="R24" s="1"/>
      <c r="S24" s="1"/>
      <c r="T24" s="1"/>
      <c r="U24" s="1"/>
      <c r="V24" s="1"/>
      <c r="W24" s="1"/>
    </row>
    <row r="25" spans="1:23" ht="72" x14ac:dyDescent="0.3">
      <c r="A25" s="81">
        <v>1113</v>
      </c>
      <c r="B25" s="178" t="s">
        <v>244</v>
      </c>
      <c r="C25" s="178" t="s">
        <v>245</v>
      </c>
      <c r="D25" s="71">
        <v>2017</v>
      </c>
      <c r="E25" s="5" t="s">
        <v>52</v>
      </c>
      <c r="F25" s="137" t="s">
        <v>306</v>
      </c>
      <c r="G25" s="64">
        <v>210300</v>
      </c>
      <c r="H25" s="19">
        <v>198253.34</v>
      </c>
      <c r="I25" s="19">
        <v>520000</v>
      </c>
      <c r="J25" s="34">
        <v>0.38125642307692309</v>
      </c>
      <c r="K25" s="19">
        <v>12300</v>
      </c>
      <c r="L25" s="59" t="s">
        <v>47</v>
      </c>
      <c r="M25" s="6">
        <v>187.578</v>
      </c>
      <c r="N25" s="46">
        <f>SUM(L25:M25)*Summary!E7</f>
        <v>59.087070000000004</v>
      </c>
      <c r="P25" s="1"/>
      <c r="Q25" s="1"/>
      <c r="R25" s="1"/>
      <c r="S25" s="1"/>
      <c r="T25" s="1"/>
      <c r="U25" s="1"/>
      <c r="V25" s="1"/>
      <c r="W25" s="1"/>
    </row>
    <row r="26" spans="1:23" ht="43.2" x14ac:dyDescent="0.3">
      <c r="A26" s="81">
        <v>1114</v>
      </c>
      <c r="B26" s="178" t="s">
        <v>242</v>
      </c>
      <c r="C26" s="178" t="s">
        <v>243</v>
      </c>
      <c r="D26" s="71">
        <v>2018</v>
      </c>
      <c r="E26" s="5" t="s">
        <v>54</v>
      </c>
      <c r="F26" s="137" t="s">
        <v>300</v>
      </c>
      <c r="G26" s="64">
        <v>26000</v>
      </c>
      <c r="H26" s="19">
        <v>24535.58</v>
      </c>
      <c r="I26" s="19">
        <v>27000</v>
      </c>
      <c r="J26" s="34">
        <v>0.90872518518518519</v>
      </c>
      <c r="K26" s="19">
        <v>854</v>
      </c>
      <c r="L26" s="6" t="s">
        <v>47</v>
      </c>
      <c r="M26" s="6">
        <v>3.88</v>
      </c>
      <c r="N26" s="46">
        <f>SUM(L26:M26)*Summary!E7</f>
        <v>1.2222</v>
      </c>
      <c r="P26" s="1"/>
      <c r="Q26" s="1"/>
      <c r="R26" s="1"/>
      <c r="S26" s="1"/>
      <c r="T26" s="1"/>
      <c r="U26" s="1"/>
      <c r="V26" s="1"/>
      <c r="W26" s="1"/>
    </row>
    <row r="27" spans="1:23" ht="28.8" x14ac:dyDescent="0.3">
      <c r="A27" s="81">
        <v>1116</v>
      </c>
      <c r="B27" s="5" t="s">
        <v>200</v>
      </c>
      <c r="C27" s="5" t="s">
        <v>201</v>
      </c>
      <c r="D27" s="71">
        <v>2018</v>
      </c>
      <c r="E27" s="5" t="s">
        <v>53</v>
      </c>
      <c r="F27" s="5" t="s">
        <v>202</v>
      </c>
      <c r="G27" s="83">
        <v>246830</v>
      </c>
      <c r="H27" s="19">
        <v>244110.04950656509</v>
      </c>
      <c r="I27" s="19">
        <v>261362</v>
      </c>
      <c r="J27" s="34">
        <v>0.93</v>
      </c>
      <c r="K27" s="19">
        <v>8572</v>
      </c>
      <c r="L27" s="6">
        <v>112.087</v>
      </c>
      <c r="M27" s="6">
        <v>296.22899999999998</v>
      </c>
      <c r="N27" s="46">
        <f>SUM(L27:M27)*Summary!E7</f>
        <v>128.61954</v>
      </c>
      <c r="P27" s="1"/>
      <c r="Q27" s="1"/>
      <c r="R27" s="1"/>
      <c r="S27" s="1"/>
      <c r="T27" s="1"/>
      <c r="U27" s="1"/>
      <c r="V27" s="1"/>
      <c r="W27" s="1"/>
    </row>
    <row r="28" spans="1:23" ht="57.6" x14ac:dyDescent="0.3">
      <c r="A28" s="84">
        <v>1117</v>
      </c>
      <c r="B28" s="141" t="s">
        <v>240</v>
      </c>
      <c r="C28" s="33" t="s">
        <v>241</v>
      </c>
      <c r="D28" s="71">
        <v>2018</v>
      </c>
      <c r="E28" s="5" t="s">
        <v>54</v>
      </c>
      <c r="F28" s="137" t="s">
        <v>299</v>
      </c>
      <c r="G28" s="83">
        <v>319500</v>
      </c>
      <c r="H28" s="19">
        <v>303547.06</v>
      </c>
      <c r="I28" s="19">
        <v>319500</v>
      </c>
      <c r="J28" s="34">
        <v>0.95</v>
      </c>
      <c r="K28" s="19">
        <v>10300</v>
      </c>
      <c r="L28" s="6" t="s">
        <v>47</v>
      </c>
      <c r="M28" s="6">
        <v>215.286</v>
      </c>
      <c r="N28" s="46">
        <f>SUM(L28:M28)*Summary!E7</f>
        <v>67.815089999999998</v>
      </c>
      <c r="P28" s="1"/>
      <c r="Q28" s="1"/>
      <c r="R28" s="1"/>
      <c r="S28" s="1"/>
      <c r="T28" s="1"/>
      <c r="U28" s="1"/>
      <c r="V28" s="1"/>
      <c r="W28" s="1"/>
    </row>
    <row r="29" spans="1:23" ht="86.4" x14ac:dyDescent="0.3">
      <c r="A29" s="81">
        <v>1119</v>
      </c>
      <c r="B29" s="5" t="s">
        <v>197</v>
      </c>
      <c r="C29" s="5" t="s">
        <v>198</v>
      </c>
      <c r="D29" s="71">
        <v>2018</v>
      </c>
      <c r="E29" s="5" t="s">
        <v>62</v>
      </c>
      <c r="F29" s="155" t="s">
        <v>199</v>
      </c>
      <c r="G29" s="83">
        <v>555000</v>
      </c>
      <c r="H29" s="19">
        <v>555000</v>
      </c>
      <c r="I29" s="19">
        <v>755000</v>
      </c>
      <c r="J29" s="34">
        <v>0.74</v>
      </c>
      <c r="K29" s="19">
        <v>16863</v>
      </c>
      <c r="L29" s="6">
        <v>656.98699999999997</v>
      </c>
      <c r="M29" s="6">
        <v>731.36300000000006</v>
      </c>
      <c r="N29" s="46">
        <f>SUM(L29:M29)*Summary!E7</f>
        <v>437.33024999999998</v>
      </c>
      <c r="P29" s="1"/>
      <c r="Q29" s="1"/>
      <c r="R29" s="1"/>
      <c r="S29" s="1"/>
      <c r="T29" s="1"/>
      <c r="U29" s="1"/>
      <c r="V29" s="1"/>
      <c r="W29" s="1"/>
    </row>
    <row r="30" spans="1:23" ht="28.8" x14ac:dyDescent="0.3">
      <c r="A30" s="81">
        <v>1123</v>
      </c>
      <c r="B30" s="141" t="s">
        <v>238</v>
      </c>
      <c r="C30" s="33" t="s">
        <v>239</v>
      </c>
      <c r="D30" s="71">
        <v>2018</v>
      </c>
      <c r="E30" s="5" t="s">
        <v>54</v>
      </c>
      <c r="F30" s="137" t="s">
        <v>298</v>
      </c>
      <c r="G30" s="64">
        <v>74471</v>
      </c>
      <c r="H30" s="19">
        <v>70832.039999999994</v>
      </c>
      <c r="I30" s="19">
        <v>84003.255999999994</v>
      </c>
      <c r="J30" s="34">
        <v>0.84</v>
      </c>
      <c r="K30" s="19">
        <v>1750</v>
      </c>
      <c r="L30" s="6" t="s">
        <v>47</v>
      </c>
      <c r="M30" s="6">
        <v>0.88500000000000001</v>
      </c>
      <c r="N30" s="46">
        <f>SUM(L30:M30)*Summary!E7</f>
        <v>0.278775</v>
      </c>
    </row>
    <row r="31" spans="1:23" ht="86.4" x14ac:dyDescent="0.3">
      <c r="A31" s="81">
        <v>1125</v>
      </c>
      <c r="B31" s="33" t="s">
        <v>236</v>
      </c>
      <c r="C31" s="33" t="s">
        <v>237</v>
      </c>
      <c r="D31" s="71">
        <v>2017</v>
      </c>
      <c r="E31" s="5" t="s">
        <v>52</v>
      </c>
      <c r="F31" s="137" t="s">
        <v>305</v>
      </c>
      <c r="G31" s="64">
        <v>58000</v>
      </c>
      <c r="H31" s="19">
        <v>54685.72</v>
      </c>
      <c r="I31" s="19">
        <v>58300</v>
      </c>
      <c r="J31" s="34">
        <v>0.93800548885077184</v>
      </c>
      <c r="K31" s="19">
        <v>1132</v>
      </c>
      <c r="L31" s="6" t="s">
        <v>47</v>
      </c>
      <c r="M31" s="6">
        <v>108.943</v>
      </c>
      <c r="N31" s="46">
        <f>SUM(L31:M31)*Summary!E7</f>
        <v>34.317045</v>
      </c>
    </row>
    <row r="32" spans="1:23" ht="57.6" x14ac:dyDescent="0.3">
      <c r="A32" s="5">
        <v>1128</v>
      </c>
      <c r="B32" s="5" t="s">
        <v>233</v>
      </c>
      <c r="C32" s="5" t="s">
        <v>235</v>
      </c>
      <c r="D32" s="71">
        <v>2017</v>
      </c>
      <c r="E32" s="5" t="s">
        <v>66</v>
      </c>
      <c r="F32" s="137" t="s">
        <v>304</v>
      </c>
      <c r="G32" s="83">
        <v>55168</v>
      </c>
      <c r="H32" s="19">
        <v>52173.535000000003</v>
      </c>
      <c r="I32" s="19">
        <v>297625</v>
      </c>
      <c r="J32" s="34">
        <v>0.18</v>
      </c>
      <c r="K32" s="19">
        <v>8736</v>
      </c>
      <c r="L32" s="6" t="s">
        <v>47</v>
      </c>
      <c r="M32" s="6">
        <v>22.971</v>
      </c>
      <c r="N32" s="46">
        <f>SUM(L32:M32)*Summary!E7</f>
        <v>7.2358650000000004</v>
      </c>
    </row>
    <row r="33" spans="1:14" ht="43.2" x14ac:dyDescent="0.3">
      <c r="A33" s="5">
        <v>1129</v>
      </c>
      <c r="B33" s="5" t="s">
        <v>233</v>
      </c>
      <c r="C33" s="5" t="s">
        <v>234</v>
      </c>
      <c r="D33" s="71">
        <v>2018</v>
      </c>
      <c r="E33" s="5">
        <v>2019</v>
      </c>
      <c r="F33" s="137" t="s">
        <v>297</v>
      </c>
      <c r="G33" s="64">
        <v>42937</v>
      </c>
      <c r="H33" s="19">
        <v>41551.319000000003</v>
      </c>
      <c r="I33" s="19">
        <v>135000</v>
      </c>
      <c r="J33" s="34">
        <v>0.31</v>
      </c>
      <c r="K33" s="19">
        <v>4400</v>
      </c>
      <c r="L33" s="6" t="s">
        <v>47</v>
      </c>
      <c r="M33" s="6">
        <v>27.492000000000001</v>
      </c>
      <c r="N33" s="46">
        <f>SUM(L33:M33)*Summary!E7</f>
        <v>8.6599800000000009</v>
      </c>
    </row>
    <row r="34" spans="1:14" ht="57.6" x14ac:dyDescent="0.3">
      <c r="A34" s="81">
        <v>1133</v>
      </c>
      <c r="B34" s="33" t="s">
        <v>15</v>
      </c>
      <c r="C34" s="33" t="s">
        <v>232</v>
      </c>
      <c r="D34" s="71">
        <v>2018</v>
      </c>
      <c r="E34" s="5">
        <v>2018</v>
      </c>
      <c r="F34" s="137" t="s">
        <v>296</v>
      </c>
      <c r="G34" s="83">
        <v>25900</v>
      </c>
      <c r="H34" s="19">
        <v>25244.3</v>
      </c>
      <c r="I34" s="19">
        <v>28000</v>
      </c>
      <c r="J34" s="34">
        <v>0.90158214285714289</v>
      </c>
      <c r="K34" s="19">
        <v>1134</v>
      </c>
      <c r="L34" s="6" t="s">
        <v>47</v>
      </c>
      <c r="M34" s="6">
        <v>16.358000000000001</v>
      </c>
      <c r="N34" s="46">
        <f>SUM(L34:M34)*Summary!E7</f>
        <v>5.1527700000000003</v>
      </c>
    </row>
    <row r="35" spans="1:14" ht="43.2" x14ac:dyDescent="0.3">
      <c r="A35" s="5">
        <v>1134</v>
      </c>
      <c r="B35" s="5" t="s">
        <v>194</v>
      </c>
      <c r="C35" s="5" t="s">
        <v>195</v>
      </c>
      <c r="D35" s="71">
        <v>2019</v>
      </c>
      <c r="E35" s="5" t="s">
        <v>53</v>
      </c>
      <c r="F35" s="5" t="s">
        <v>196</v>
      </c>
      <c r="G35" s="83">
        <v>286463.01699999999</v>
      </c>
      <c r="H35" s="19">
        <v>280553.09700000001</v>
      </c>
      <c r="I35" s="19">
        <v>384286.29399999999</v>
      </c>
      <c r="J35" s="34">
        <v>0.73</v>
      </c>
      <c r="K35" s="19">
        <v>6800</v>
      </c>
      <c r="L35" s="6" t="s">
        <v>47</v>
      </c>
      <c r="M35" s="6">
        <v>192.006</v>
      </c>
      <c r="N35" s="46">
        <f>SUM(L35:M35)*Summary!E7</f>
        <v>60.48189</v>
      </c>
    </row>
    <row r="36" spans="1:14" ht="43.2" x14ac:dyDescent="0.3">
      <c r="A36" s="81">
        <v>1135</v>
      </c>
      <c r="B36" s="178" t="s">
        <v>230</v>
      </c>
      <c r="C36" s="178" t="s">
        <v>231</v>
      </c>
      <c r="D36" s="71">
        <v>2018</v>
      </c>
      <c r="E36" s="5" t="s">
        <v>58</v>
      </c>
      <c r="F36" s="211" t="s">
        <v>295</v>
      </c>
      <c r="G36" s="64">
        <v>284000</v>
      </c>
      <c r="H36" s="19">
        <v>284000</v>
      </c>
      <c r="I36" s="19">
        <v>350000</v>
      </c>
      <c r="J36" s="34">
        <v>0.81142857142857139</v>
      </c>
      <c r="K36" s="6" t="s">
        <v>47</v>
      </c>
      <c r="L36" s="59" t="s">
        <v>47</v>
      </c>
      <c r="M36" s="6">
        <v>187.03399999999999</v>
      </c>
      <c r="N36" s="46">
        <f>SUM(L36:M36)*Summary!E7</f>
        <v>58.915709999999997</v>
      </c>
    </row>
    <row r="37" spans="1:14" ht="43.2" x14ac:dyDescent="0.3">
      <c r="A37" s="81">
        <v>1136</v>
      </c>
      <c r="B37" s="178" t="s">
        <v>228</v>
      </c>
      <c r="C37" s="178" t="s">
        <v>229</v>
      </c>
      <c r="D37" s="71">
        <v>2018</v>
      </c>
      <c r="E37" s="5">
        <v>2018</v>
      </c>
      <c r="F37" s="137" t="s">
        <v>294</v>
      </c>
      <c r="G37" s="64">
        <v>67000</v>
      </c>
      <c r="H37" s="19">
        <v>49292.4</v>
      </c>
      <c r="I37" s="19">
        <v>94000</v>
      </c>
      <c r="J37" s="34">
        <v>0.52438723404255316</v>
      </c>
      <c r="K37" s="88">
        <v>5851</v>
      </c>
      <c r="L37" s="6" t="s">
        <v>47</v>
      </c>
      <c r="M37" s="6">
        <v>36.817999999999998</v>
      </c>
      <c r="N37" s="46">
        <f>SUM(L37:M37)*Summary!E7</f>
        <v>11.597669999999999</v>
      </c>
    </row>
    <row r="38" spans="1:14" ht="57.6" x14ac:dyDescent="0.3">
      <c r="A38" s="5">
        <v>1139</v>
      </c>
      <c r="B38" s="5" t="s">
        <v>191</v>
      </c>
      <c r="C38" s="5" t="s">
        <v>192</v>
      </c>
      <c r="D38" s="71">
        <v>2019</v>
      </c>
      <c r="E38" s="5" t="s">
        <v>62</v>
      </c>
      <c r="F38" s="5" t="s">
        <v>193</v>
      </c>
      <c r="G38" s="64">
        <v>224600</v>
      </c>
      <c r="H38" s="19">
        <v>222093.68</v>
      </c>
      <c r="I38" s="19">
        <v>367000</v>
      </c>
      <c r="J38" s="34">
        <v>0.61</v>
      </c>
      <c r="K38" s="19">
        <v>10750</v>
      </c>
      <c r="L38" s="59" t="s">
        <v>47</v>
      </c>
      <c r="M38" s="6">
        <v>442.37200000000001</v>
      </c>
      <c r="N38" s="46">
        <f>SUM(L38:M38)*Summary!E7</f>
        <v>139.34718000000001</v>
      </c>
    </row>
    <row r="39" spans="1:14" ht="28.8" x14ac:dyDescent="0.3">
      <c r="A39" s="81">
        <v>1143</v>
      </c>
      <c r="B39" s="178" t="s">
        <v>226</v>
      </c>
      <c r="C39" s="178" t="s">
        <v>227</v>
      </c>
      <c r="D39" s="71">
        <v>2018</v>
      </c>
      <c r="E39" s="5" t="s">
        <v>62</v>
      </c>
      <c r="F39" s="137" t="s">
        <v>293</v>
      </c>
      <c r="G39" s="83">
        <v>21300</v>
      </c>
      <c r="H39" s="19">
        <v>20590</v>
      </c>
      <c r="I39" s="19">
        <v>62000</v>
      </c>
      <c r="J39" s="34">
        <v>0.32637096774193547</v>
      </c>
      <c r="K39" s="19">
        <v>1750</v>
      </c>
      <c r="L39" s="59" t="s">
        <v>47</v>
      </c>
      <c r="M39" s="6">
        <v>61.023000000000003</v>
      </c>
      <c r="N39" s="46">
        <f>SUM(L39:M39)*Summary!E7</f>
        <v>19.222245000000001</v>
      </c>
    </row>
    <row r="40" spans="1:14" ht="72" x14ac:dyDescent="0.3">
      <c r="A40" s="5">
        <v>1145</v>
      </c>
      <c r="B40" s="5" t="s">
        <v>188</v>
      </c>
      <c r="C40" s="5" t="s">
        <v>189</v>
      </c>
      <c r="D40" s="76">
        <v>2019</v>
      </c>
      <c r="E40" s="5" t="s">
        <v>59</v>
      </c>
      <c r="F40" s="5" t="s">
        <v>190</v>
      </c>
      <c r="G40" s="64">
        <v>536000</v>
      </c>
      <c r="H40" s="19">
        <v>521050</v>
      </c>
      <c r="I40" s="19">
        <v>898000</v>
      </c>
      <c r="J40" s="34">
        <v>0.57999999999999996</v>
      </c>
      <c r="K40" s="19">
        <v>18559</v>
      </c>
      <c r="L40" s="59">
        <v>835.53700000000003</v>
      </c>
      <c r="M40" s="6">
        <v>441.51100000000002</v>
      </c>
      <c r="N40" s="46">
        <f>SUM(L40:M40)*Summary!E7</f>
        <v>402.27012000000002</v>
      </c>
    </row>
    <row r="41" spans="1:14" ht="43.2" x14ac:dyDescent="0.3">
      <c r="A41" s="81">
        <v>1150</v>
      </c>
      <c r="B41" s="178" t="s">
        <v>224</v>
      </c>
      <c r="C41" s="178" t="s">
        <v>225</v>
      </c>
      <c r="D41" s="71">
        <v>2018</v>
      </c>
      <c r="E41" s="5" t="s">
        <v>59</v>
      </c>
      <c r="F41" s="137" t="s">
        <v>292</v>
      </c>
      <c r="G41" s="83">
        <v>89784</v>
      </c>
      <c r="H41" s="19">
        <v>85294.8</v>
      </c>
      <c r="I41" s="19">
        <v>230000</v>
      </c>
      <c r="J41" s="34">
        <v>0.37084695652173916</v>
      </c>
      <c r="K41" s="19">
        <v>5650</v>
      </c>
      <c r="L41" s="6">
        <v>116.288</v>
      </c>
      <c r="M41" s="6">
        <v>244.101</v>
      </c>
      <c r="N41" s="46">
        <f>SUM(L41:M41)*Summary!E7</f>
        <v>113.522535</v>
      </c>
    </row>
    <row r="42" spans="1:14" ht="57.6" x14ac:dyDescent="0.3">
      <c r="A42" s="5">
        <v>1152</v>
      </c>
      <c r="B42" s="5" t="s">
        <v>184</v>
      </c>
      <c r="C42" s="5" t="s">
        <v>615</v>
      </c>
      <c r="D42" s="76">
        <v>2019</v>
      </c>
      <c r="E42" s="5" t="s">
        <v>57</v>
      </c>
      <c r="F42" s="5" t="s">
        <v>187</v>
      </c>
      <c r="G42" s="83">
        <v>117250</v>
      </c>
      <c r="H42" s="19">
        <v>115680.38</v>
      </c>
      <c r="I42" s="19">
        <v>147000</v>
      </c>
      <c r="J42" s="34">
        <v>0.79</v>
      </c>
      <c r="K42" s="19">
        <v>2715</v>
      </c>
      <c r="L42" s="59" t="s">
        <v>47</v>
      </c>
      <c r="M42" s="6">
        <v>66.89</v>
      </c>
      <c r="N42" s="46">
        <f>SUM(L42:M42)*Summary!E7</f>
        <v>21.070350000000001</v>
      </c>
    </row>
    <row r="43" spans="1:14" ht="57.6" x14ac:dyDescent="0.3">
      <c r="A43" s="5">
        <v>1153</v>
      </c>
      <c r="B43" s="5" t="s">
        <v>11</v>
      </c>
      <c r="C43" s="5" t="s">
        <v>183</v>
      </c>
      <c r="D43" s="76">
        <v>2019</v>
      </c>
      <c r="E43" s="5" t="s">
        <v>53</v>
      </c>
      <c r="F43" s="5" t="s">
        <v>186</v>
      </c>
      <c r="G43" s="83">
        <v>163700</v>
      </c>
      <c r="H43" s="86">
        <v>161618.92000000001</v>
      </c>
      <c r="I43" s="87">
        <v>163700</v>
      </c>
      <c r="J43" s="34">
        <v>0.98728723274282226</v>
      </c>
      <c r="K43" s="19">
        <v>8300</v>
      </c>
      <c r="L43" s="59" t="s">
        <v>47</v>
      </c>
      <c r="M43" s="6">
        <v>1819.175</v>
      </c>
      <c r="N43" s="46">
        <f>SUM(L43:M43)*Summary!E7</f>
        <v>573.04012499999999</v>
      </c>
    </row>
    <row r="44" spans="1:14" ht="43.2" x14ac:dyDescent="0.3">
      <c r="A44" s="5">
        <v>1154</v>
      </c>
      <c r="B44" s="5" t="s">
        <v>616</v>
      </c>
      <c r="C44" s="5" t="s">
        <v>182</v>
      </c>
      <c r="D44" s="76">
        <v>2019</v>
      </c>
      <c r="E44" s="5" t="s">
        <v>53</v>
      </c>
      <c r="F44" s="5" t="s">
        <v>185</v>
      </c>
      <c r="G44" s="64">
        <v>73830</v>
      </c>
      <c r="H44" s="19">
        <v>72996.66</v>
      </c>
      <c r="I44" s="19">
        <v>109000</v>
      </c>
      <c r="J44" s="34">
        <v>0.67</v>
      </c>
      <c r="K44" s="19">
        <v>2640</v>
      </c>
      <c r="L44" s="6" t="s">
        <v>47</v>
      </c>
      <c r="M44" s="6">
        <v>104.842</v>
      </c>
      <c r="N44" s="46">
        <f>SUM(L44:M44)*Summary!E7</f>
        <v>33.025230000000001</v>
      </c>
    </row>
    <row r="45" spans="1:14" ht="72" x14ac:dyDescent="0.3">
      <c r="A45" s="81">
        <v>1155</v>
      </c>
      <c r="B45" s="178" t="s">
        <v>14</v>
      </c>
      <c r="C45" s="33" t="s">
        <v>223</v>
      </c>
      <c r="D45" s="71">
        <v>2018</v>
      </c>
      <c r="E45" s="5" t="s">
        <v>53</v>
      </c>
      <c r="F45" s="137" t="s">
        <v>291</v>
      </c>
      <c r="G45" s="83">
        <v>250000</v>
      </c>
      <c r="H45" s="19">
        <v>250000</v>
      </c>
      <c r="I45" s="19">
        <v>250000</v>
      </c>
      <c r="J45" s="34">
        <v>1</v>
      </c>
      <c r="K45" s="19">
        <v>6000</v>
      </c>
      <c r="L45" s="6" t="s">
        <v>47</v>
      </c>
      <c r="M45" s="6">
        <v>210</v>
      </c>
      <c r="N45" s="46">
        <f>SUM(L45:M45)*Summary!E7</f>
        <v>66.150000000000006</v>
      </c>
    </row>
    <row r="46" spans="1:14" ht="100.8" x14ac:dyDescent="0.3">
      <c r="A46" s="5">
        <v>1157</v>
      </c>
      <c r="B46" s="5" t="s">
        <v>10</v>
      </c>
      <c r="C46" s="5" t="s">
        <v>176</v>
      </c>
      <c r="D46" s="76">
        <v>2019</v>
      </c>
      <c r="E46" s="5">
        <v>2019</v>
      </c>
      <c r="F46" s="5" t="s">
        <v>180</v>
      </c>
      <c r="G46" s="83">
        <v>32000</v>
      </c>
      <c r="H46" s="79">
        <v>32000</v>
      </c>
      <c r="I46" s="19">
        <v>44200</v>
      </c>
      <c r="J46" s="34">
        <v>0.72</v>
      </c>
      <c r="K46" s="19">
        <v>1100</v>
      </c>
      <c r="L46" s="59" t="s">
        <v>47</v>
      </c>
      <c r="M46" s="6">
        <v>31.855</v>
      </c>
      <c r="N46" s="46">
        <f>SUM(L46:M46)*Summary!E7</f>
        <v>10.034325000000001</v>
      </c>
    </row>
    <row r="47" spans="1:14" ht="43.2" x14ac:dyDescent="0.3">
      <c r="A47" s="5">
        <v>1163</v>
      </c>
      <c r="B47" s="5" t="s">
        <v>174</v>
      </c>
      <c r="C47" s="5" t="s">
        <v>175</v>
      </c>
      <c r="D47" s="71">
        <v>2019</v>
      </c>
      <c r="E47" s="5" t="s">
        <v>62</v>
      </c>
      <c r="F47" s="5" t="s">
        <v>179</v>
      </c>
      <c r="G47" s="83">
        <v>83155</v>
      </c>
      <c r="H47" s="19">
        <v>80362.240000000005</v>
      </c>
      <c r="I47" s="19">
        <v>122600</v>
      </c>
      <c r="J47" s="34">
        <v>0.66</v>
      </c>
      <c r="K47" s="19">
        <v>4800</v>
      </c>
      <c r="L47" s="6" t="s">
        <v>47</v>
      </c>
      <c r="M47" s="6">
        <v>136.88800000000001</v>
      </c>
      <c r="N47" s="46">
        <f>SUM(L47:M47)*Summary!E7</f>
        <v>43.119720000000001</v>
      </c>
    </row>
    <row r="48" spans="1:14" ht="72" x14ac:dyDescent="0.3">
      <c r="A48" s="5">
        <v>1164</v>
      </c>
      <c r="B48" s="5" t="s">
        <v>172</v>
      </c>
      <c r="C48" s="5" t="s">
        <v>173</v>
      </c>
      <c r="D48" s="71">
        <v>2019</v>
      </c>
      <c r="E48" s="5" t="s">
        <v>62</v>
      </c>
      <c r="F48" s="5" t="s">
        <v>178</v>
      </c>
      <c r="G48" s="83">
        <v>280320</v>
      </c>
      <c r="H48" s="19">
        <v>275062</v>
      </c>
      <c r="I48" s="19">
        <v>390500</v>
      </c>
      <c r="J48" s="34">
        <v>0.7</v>
      </c>
      <c r="K48" s="19">
        <v>8682</v>
      </c>
      <c r="L48" s="6" t="s">
        <v>47</v>
      </c>
      <c r="M48" s="6">
        <v>293.54199999999997</v>
      </c>
      <c r="N48" s="46">
        <f>SUM(L48:M48)*Summary!E7</f>
        <v>92.465729999999994</v>
      </c>
    </row>
    <row r="49" spans="1:16" ht="72" x14ac:dyDescent="0.3">
      <c r="A49" s="5">
        <v>1166</v>
      </c>
      <c r="B49" s="5" t="s">
        <v>170</v>
      </c>
      <c r="C49" s="5" t="s">
        <v>171</v>
      </c>
      <c r="D49" s="76">
        <v>2019</v>
      </c>
      <c r="E49" s="5" t="s">
        <v>57</v>
      </c>
      <c r="F49" s="5" t="s">
        <v>177</v>
      </c>
      <c r="G49" s="64">
        <v>87000</v>
      </c>
      <c r="H49" s="19">
        <v>85825</v>
      </c>
      <c r="I49" s="19">
        <v>126800</v>
      </c>
      <c r="J49" s="34">
        <v>0.68</v>
      </c>
      <c r="K49" s="19">
        <v>2098</v>
      </c>
      <c r="L49" s="6" t="s">
        <v>47</v>
      </c>
      <c r="M49" s="6">
        <v>86.622</v>
      </c>
      <c r="N49" s="46">
        <f>SUM(L49:M49)*Summary!E7</f>
        <v>27.28593</v>
      </c>
    </row>
    <row r="50" spans="1:16" ht="86.4" x14ac:dyDescent="0.3">
      <c r="A50" s="89">
        <v>1167</v>
      </c>
      <c r="B50" s="141" t="s">
        <v>117</v>
      </c>
      <c r="C50" s="178" t="s">
        <v>222</v>
      </c>
      <c r="D50" s="71">
        <v>2018</v>
      </c>
      <c r="E50" s="5" t="s">
        <v>57</v>
      </c>
      <c r="F50" s="137" t="s">
        <v>290</v>
      </c>
      <c r="G50" s="64">
        <v>500000</v>
      </c>
      <c r="H50" s="19">
        <v>500000</v>
      </c>
      <c r="I50" s="19">
        <v>526000</v>
      </c>
      <c r="J50" s="34">
        <v>0.95</v>
      </c>
      <c r="K50" s="19">
        <v>10130</v>
      </c>
      <c r="L50" s="6">
        <v>74.144000000000005</v>
      </c>
      <c r="M50" s="6">
        <v>361.46100000000001</v>
      </c>
      <c r="N50" s="46">
        <f>SUM(L50:M50)*Summary!E7</f>
        <v>137.215575</v>
      </c>
    </row>
    <row r="51" spans="1:16" ht="57.6" x14ac:dyDescent="0.3">
      <c r="A51" s="89">
        <v>1168</v>
      </c>
      <c r="B51" s="141" t="s">
        <v>117</v>
      </c>
      <c r="C51" s="33" t="s">
        <v>221</v>
      </c>
      <c r="D51" s="71">
        <v>2018</v>
      </c>
      <c r="E51" s="5" t="s">
        <v>62</v>
      </c>
      <c r="F51" s="137" t="s">
        <v>289</v>
      </c>
      <c r="G51" s="83">
        <v>500000</v>
      </c>
      <c r="H51" s="19">
        <v>500000</v>
      </c>
      <c r="I51" s="19">
        <v>520100</v>
      </c>
      <c r="J51" s="34">
        <v>0.96</v>
      </c>
      <c r="K51" s="19">
        <v>7800</v>
      </c>
      <c r="L51" s="6" t="s">
        <v>47</v>
      </c>
      <c r="M51" s="6">
        <v>489.27100000000002</v>
      </c>
      <c r="N51" s="46">
        <f>SUM(L51:M51)*Summary!E7</f>
        <v>154.12036499999999</v>
      </c>
    </row>
    <row r="52" spans="1:16" ht="72" x14ac:dyDescent="0.3">
      <c r="A52" s="84">
        <v>1169</v>
      </c>
      <c r="B52" s="141" t="s">
        <v>117</v>
      </c>
      <c r="C52" s="178" t="s">
        <v>220</v>
      </c>
      <c r="D52" s="71">
        <v>2018</v>
      </c>
      <c r="E52" s="5" t="s">
        <v>64</v>
      </c>
      <c r="F52" s="137" t="s">
        <v>288</v>
      </c>
      <c r="G52" s="64">
        <v>500000</v>
      </c>
      <c r="H52" s="19">
        <v>500000</v>
      </c>
      <c r="I52" s="19">
        <v>522800</v>
      </c>
      <c r="J52" s="34">
        <v>0.96</v>
      </c>
      <c r="K52" s="19">
        <v>10700</v>
      </c>
      <c r="L52" s="6" t="s">
        <v>47</v>
      </c>
      <c r="M52" s="6">
        <v>376.58760520275433</v>
      </c>
      <c r="N52" s="46">
        <f>SUM(L52:M52)*Summary!E7</f>
        <v>118.62509563886762</v>
      </c>
    </row>
    <row r="53" spans="1:16" ht="43.2" x14ac:dyDescent="0.3">
      <c r="A53" s="5">
        <v>1177</v>
      </c>
      <c r="B53" s="5" t="s">
        <v>167</v>
      </c>
      <c r="C53" s="5" t="s">
        <v>168</v>
      </c>
      <c r="D53" s="71">
        <v>2019</v>
      </c>
      <c r="E53" s="5" t="s">
        <v>49</v>
      </c>
      <c r="F53" s="5" t="s">
        <v>169</v>
      </c>
      <c r="G53" s="64">
        <v>95000</v>
      </c>
      <c r="H53" s="19">
        <v>94351.349000000002</v>
      </c>
      <c r="I53" s="19">
        <v>140000</v>
      </c>
      <c r="J53" s="34">
        <v>0.67</v>
      </c>
      <c r="K53" s="19">
        <v>4718</v>
      </c>
      <c r="L53" s="6">
        <v>381.55700000000002</v>
      </c>
      <c r="M53" s="6">
        <v>143.084</v>
      </c>
      <c r="N53" s="46">
        <f>SUM(L53:M53)*Summary!E7</f>
        <v>165.26191500000002</v>
      </c>
    </row>
    <row r="54" spans="1:16" ht="43.2" x14ac:dyDescent="0.3">
      <c r="A54" s="5">
        <v>1182</v>
      </c>
      <c r="B54" s="5" t="s">
        <v>153</v>
      </c>
      <c r="C54" s="5" t="s">
        <v>160</v>
      </c>
      <c r="D54" s="71">
        <v>2019</v>
      </c>
      <c r="E54" s="5" t="s">
        <v>57</v>
      </c>
      <c r="F54" s="5" t="s">
        <v>166</v>
      </c>
      <c r="G54" s="64">
        <v>293200</v>
      </c>
      <c r="H54" s="19">
        <v>288472</v>
      </c>
      <c r="I54" s="19">
        <v>419300</v>
      </c>
      <c r="J54" s="34">
        <v>0.69</v>
      </c>
      <c r="K54" s="19">
        <v>10050</v>
      </c>
      <c r="L54" s="6">
        <v>20.64</v>
      </c>
      <c r="M54" s="6">
        <v>228.17</v>
      </c>
      <c r="N54" s="46">
        <f>SUM(L54:M54)*Summary!E7</f>
        <v>78.375150000000005</v>
      </c>
    </row>
    <row r="55" spans="1:16" ht="72" x14ac:dyDescent="0.3">
      <c r="A55" s="5">
        <v>1183</v>
      </c>
      <c r="B55" s="5" t="s">
        <v>153</v>
      </c>
      <c r="C55" s="5" t="s">
        <v>159</v>
      </c>
      <c r="D55" s="76">
        <v>2019</v>
      </c>
      <c r="E55" s="5" t="s">
        <v>62</v>
      </c>
      <c r="F55" s="5" t="s">
        <v>165</v>
      </c>
      <c r="G55" s="83">
        <v>304500</v>
      </c>
      <c r="H55" s="19">
        <v>295720</v>
      </c>
      <c r="I55" s="19">
        <v>350000</v>
      </c>
      <c r="J55" s="34">
        <v>0.84</v>
      </c>
      <c r="K55" s="19">
        <v>9650</v>
      </c>
      <c r="L55" s="59" t="s">
        <v>47</v>
      </c>
      <c r="M55" s="6">
        <v>212.804</v>
      </c>
      <c r="N55" s="46">
        <f>SUM(L55:M55)*Summary!E7</f>
        <v>67.033259999999999</v>
      </c>
    </row>
    <row r="56" spans="1:16" ht="72" x14ac:dyDescent="0.3">
      <c r="A56" s="5">
        <v>1184</v>
      </c>
      <c r="B56" s="5" t="s">
        <v>153</v>
      </c>
      <c r="C56" s="5" t="s">
        <v>158</v>
      </c>
      <c r="D56" s="71">
        <v>2019</v>
      </c>
      <c r="E56" s="5">
        <v>2020</v>
      </c>
      <c r="F56" s="5" t="s">
        <v>164</v>
      </c>
      <c r="G56" s="64">
        <v>479200</v>
      </c>
      <c r="H56" s="19">
        <v>472032</v>
      </c>
      <c r="I56" s="19">
        <v>735500</v>
      </c>
      <c r="J56" s="34">
        <v>0.64</v>
      </c>
      <c r="K56" s="19">
        <v>18000</v>
      </c>
      <c r="L56" s="59">
        <v>246.06</v>
      </c>
      <c r="M56" s="6">
        <v>849.08</v>
      </c>
      <c r="N56" s="46">
        <f>SUM(L56:M56)*Summary!E7</f>
        <v>344.96910000000003</v>
      </c>
    </row>
    <row r="57" spans="1:16" ht="57.6" x14ac:dyDescent="0.3">
      <c r="A57" s="5">
        <v>1185</v>
      </c>
      <c r="B57" s="5" t="s">
        <v>153</v>
      </c>
      <c r="C57" s="5" t="s">
        <v>157</v>
      </c>
      <c r="D57" s="71">
        <v>2019</v>
      </c>
      <c r="E57" s="5">
        <v>2018</v>
      </c>
      <c r="F57" s="5" t="s">
        <v>163</v>
      </c>
      <c r="G57" s="83">
        <v>144800</v>
      </c>
      <c r="H57" s="19">
        <v>139316</v>
      </c>
      <c r="I57" s="19">
        <v>145000</v>
      </c>
      <c r="J57" s="34">
        <v>0.96</v>
      </c>
      <c r="K57" s="19">
        <v>3770</v>
      </c>
      <c r="L57" s="6">
        <v>21.957999999999998</v>
      </c>
      <c r="M57" s="6">
        <v>334.33100000000002</v>
      </c>
      <c r="N57" s="46">
        <f>SUM(L57:M57)*Summary!E7</f>
        <v>112.23103499999999</v>
      </c>
    </row>
    <row r="58" spans="1:16" ht="115.8" thickBot="1" x14ac:dyDescent="0.35">
      <c r="A58" s="5">
        <v>1187</v>
      </c>
      <c r="B58" s="5" t="s">
        <v>153</v>
      </c>
      <c r="C58" s="5" t="s">
        <v>156</v>
      </c>
      <c r="D58" s="71">
        <v>2019</v>
      </c>
      <c r="E58" s="5" t="s">
        <v>60</v>
      </c>
      <c r="F58" s="142" t="s">
        <v>162</v>
      </c>
      <c r="G58" s="64">
        <v>153100</v>
      </c>
      <c r="H58" s="19">
        <v>152232</v>
      </c>
      <c r="I58" s="19">
        <v>1340500</v>
      </c>
      <c r="J58" s="34">
        <v>0.11</v>
      </c>
      <c r="K58" s="19">
        <v>36850</v>
      </c>
      <c r="L58" s="6">
        <v>37.418999999999997</v>
      </c>
      <c r="M58" s="6">
        <v>175.762</v>
      </c>
      <c r="N58" s="46">
        <f>SUM(L58:M58)*Summary!E7</f>
        <v>67.152014999999992</v>
      </c>
    </row>
    <row r="59" spans="1:16" ht="57.6" x14ac:dyDescent="0.3">
      <c r="A59" s="5">
        <v>1188</v>
      </c>
      <c r="B59" s="5" t="s">
        <v>153</v>
      </c>
      <c r="C59" s="5" t="s">
        <v>155</v>
      </c>
      <c r="D59" s="76">
        <v>2019</v>
      </c>
      <c r="E59" s="5" t="s">
        <v>59</v>
      </c>
      <c r="F59" s="5" t="s">
        <v>161</v>
      </c>
      <c r="G59" s="83">
        <v>364800</v>
      </c>
      <c r="H59" s="19">
        <v>359008</v>
      </c>
      <c r="I59" s="19">
        <v>475000</v>
      </c>
      <c r="J59" s="34">
        <v>0.76</v>
      </c>
      <c r="K59" s="19">
        <v>13898</v>
      </c>
      <c r="L59" s="6" t="s">
        <v>47</v>
      </c>
      <c r="M59" s="6">
        <v>409.66399999999999</v>
      </c>
      <c r="N59" s="46">
        <f>SUM(L59:M59)*Summary!E7</f>
        <v>129.04416000000001</v>
      </c>
    </row>
    <row r="60" spans="1:16" ht="43.2" x14ac:dyDescent="0.3">
      <c r="A60" s="5">
        <v>1192</v>
      </c>
      <c r="B60" s="5" t="s">
        <v>153</v>
      </c>
      <c r="C60" s="5" t="s">
        <v>154</v>
      </c>
      <c r="D60" s="71">
        <v>2019</v>
      </c>
      <c r="E60" s="5" t="s">
        <v>57</v>
      </c>
      <c r="F60" s="178" t="s">
        <v>679</v>
      </c>
      <c r="G60" s="64">
        <v>10000</v>
      </c>
      <c r="H60" s="19">
        <v>9600</v>
      </c>
      <c r="I60" s="79">
        <v>94000</v>
      </c>
      <c r="J60" s="34">
        <v>0.1</v>
      </c>
      <c r="K60" s="19">
        <v>3485</v>
      </c>
      <c r="L60" s="6">
        <v>3.5230000000000001</v>
      </c>
      <c r="M60" s="6">
        <v>20.501000000000001</v>
      </c>
      <c r="N60" s="46">
        <f>SUM(L60:M60)*Summary!E7</f>
        <v>7.5675600000000003</v>
      </c>
    </row>
    <row r="61" spans="1:16" ht="43.2" x14ac:dyDescent="0.3">
      <c r="A61" s="81">
        <v>1193</v>
      </c>
      <c r="B61" s="178" t="s">
        <v>14</v>
      </c>
      <c r="C61" s="178" t="s">
        <v>219</v>
      </c>
      <c r="D61" s="71">
        <v>2018</v>
      </c>
      <c r="E61" s="5" t="s">
        <v>50</v>
      </c>
      <c r="F61" s="137" t="s">
        <v>287</v>
      </c>
      <c r="G61" s="64">
        <v>100000</v>
      </c>
      <c r="H61" s="19">
        <v>100000</v>
      </c>
      <c r="I61" s="19">
        <v>100000</v>
      </c>
      <c r="J61" s="34">
        <v>1</v>
      </c>
      <c r="K61" s="19">
        <v>3000</v>
      </c>
      <c r="L61" s="6" t="s">
        <v>47</v>
      </c>
      <c r="M61" s="6">
        <v>120</v>
      </c>
      <c r="N61" s="46">
        <f>SUM(L61:M61)*Summary!E7</f>
        <v>37.799999999999997</v>
      </c>
    </row>
    <row r="62" spans="1:16" ht="28.8" x14ac:dyDescent="0.3">
      <c r="A62" s="89">
        <v>1194</v>
      </c>
      <c r="B62" s="33" t="s">
        <v>14</v>
      </c>
      <c r="C62" s="33" t="s">
        <v>218</v>
      </c>
      <c r="D62" s="71">
        <v>2018</v>
      </c>
      <c r="E62" s="5" t="s">
        <v>50</v>
      </c>
      <c r="F62" s="137" t="s">
        <v>286</v>
      </c>
      <c r="G62" s="83">
        <v>40000</v>
      </c>
      <c r="H62" s="19">
        <v>40000</v>
      </c>
      <c r="I62" s="19">
        <v>40000</v>
      </c>
      <c r="J62" s="34">
        <v>1</v>
      </c>
      <c r="K62" s="19">
        <v>1300</v>
      </c>
      <c r="L62" s="6" t="s">
        <v>47</v>
      </c>
      <c r="M62" s="6">
        <v>58.5</v>
      </c>
      <c r="N62" s="46">
        <f>SUM(L62:M62)*Summary!E7</f>
        <v>18.427499999999998</v>
      </c>
      <c r="P62" s="15"/>
    </row>
    <row r="63" spans="1:16" ht="28.8" x14ac:dyDescent="0.3">
      <c r="A63" s="89">
        <v>1195</v>
      </c>
      <c r="B63" s="178" t="s">
        <v>14</v>
      </c>
      <c r="C63" s="178" t="s">
        <v>217</v>
      </c>
      <c r="D63" s="71">
        <v>2018</v>
      </c>
      <c r="E63" s="5" t="s">
        <v>53</v>
      </c>
      <c r="F63" s="137" t="s">
        <v>286</v>
      </c>
      <c r="G63" s="64">
        <v>40000</v>
      </c>
      <c r="H63" s="19">
        <v>40000</v>
      </c>
      <c r="I63" s="19">
        <v>40000</v>
      </c>
      <c r="J63" s="34">
        <v>1</v>
      </c>
      <c r="K63" s="19">
        <v>1300</v>
      </c>
      <c r="L63" s="6" t="s">
        <v>47</v>
      </c>
      <c r="M63" s="6">
        <v>24.7</v>
      </c>
      <c r="N63" s="46">
        <f>SUM(L63:M63)*Summary!E7</f>
        <v>7.7805</v>
      </c>
      <c r="P63" s="15"/>
    </row>
    <row r="64" spans="1:16" ht="57.6" x14ac:dyDescent="0.3">
      <c r="A64" s="89">
        <v>1196</v>
      </c>
      <c r="B64" s="178" t="s">
        <v>215</v>
      </c>
      <c r="C64" s="178" t="s">
        <v>216</v>
      </c>
      <c r="D64" s="71">
        <v>2018</v>
      </c>
      <c r="E64" s="5" t="s">
        <v>58</v>
      </c>
      <c r="F64" s="140" t="s">
        <v>285</v>
      </c>
      <c r="G64" s="64">
        <v>360000</v>
      </c>
      <c r="H64" s="79">
        <v>360000</v>
      </c>
      <c r="I64" s="79">
        <v>360000</v>
      </c>
      <c r="J64" s="34">
        <v>1</v>
      </c>
      <c r="K64" s="19">
        <v>10591</v>
      </c>
      <c r="L64" s="6" t="s">
        <v>47</v>
      </c>
      <c r="M64" s="6">
        <v>600.04600000000005</v>
      </c>
      <c r="N64" s="46">
        <f>SUM(L64:M64)*Summary!E7</f>
        <v>189.01449000000002</v>
      </c>
      <c r="P64" s="15"/>
    </row>
    <row r="65" spans="1:16" ht="57.6" x14ac:dyDescent="0.3">
      <c r="A65" s="5">
        <v>1198</v>
      </c>
      <c r="B65" s="33" t="s">
        <v>212</v>
      </c>
      <c r="C65" s="33" t="s">
        <v>214</v>
      </c>
      <c r="D65" s="71">
        <v>2018</v>
      </c>
      <c r="E65" s="5" t="s">
        <v>54</v>
      </c>
      <c r="F65" s="139" t="s">
        <v>284</v>
      </c>
      <c r="G65" s="64">
        <v>150000</v>
      </c>
      <c r="H65" s="19">
        <v>150000</v>
      </c>
      <c r="I65" s="19">
        <v>190000</v>
      </c>
      <c r="J65" s="34">
        <v>0.79</v>
      </c>
      <c r="K65" s="19">
        <v>6700</v>
      </c>
      <c r="L65" s="6" t="s">
        <v>47</v>
      </c>
      <c r="M65" s="6">
        <v>111.07894736842105</v>
      </c>
      <c r="N65" s="46">
        <f>SUM(L65:M65)*Summary!E7</f>
        <v>34.989868421052634</v>
      </c>
      <c r="P65" s="15"/>
    </row>
    <row r="66" spans="1:16" ht="86.4" x14ac:dyDescent="0.3">
      <c r="A66" s="5">
        <v>1199</v>
      </c>
      <c r="B66" s="178" t="s">
        <v>212</v>
      </c>
      <c r="C66" s="33" t="s">
        <v>213</v>
      </c>
      <c r="D66" s="71">
        <v>2018</v>
      </c>
      <c r="E66" s="5" t="s">
        <v>63</v>
      </c>
      <c r="F66" s="139" t="s">
        <v>283</v>
      </c>
      <c r="G66" s="83">
        <v>100000</v>
      </c>
      <c r="H66" s="19">
        <v>100000</v>
      </c>
      <c r="I66" s="19">
        <v>341000</v>
      </c>
      <c r="J66" s="34">
        <v>0.28999999999999998</v>
      </c>
      <c r="K66" s="19">
        <v>10200</v>
      </c>
      <c r="L66" s="6" t="s">
        <v>47</v>
      </c>
      <c r="M66" s="6">
        <v>122.041</v>
      </c>
      <c r="N66" s="46">
        <f>SUM(L66:M66)*Summary!E7</f>
        <v>38.442914999999999</v>
      </c>
      <c r="P66" s="15"/>
    </row>
    <row r="67" spans="1:16" ht="28.8" x14ac:dyDescent="0.3">
      <c r="A67" s="84">
        <v>1200</v>
      </c>
      <c r="B67" s="178" t="s">
        <v>210</v>
      </c>
      <c r="C67" s="178" t="s">
        <v>211</v>
      </c>
      <c r="D67" s="71">
        <v>2018</v>
      </c>
      <c r="E67" s="5" t="s">
        <v>54</v>
      </c>
      <c r="F67" s="108" t="s">
        <v>680</v>
      </c>
      <c r="G67" s="64">
        <v>89472.5</v>
      </c>
      <c r="H67" s="19">
        <v>86490.09</v>
      </c>
      <c r="I67" s="19">
        <v>128000</v>
      </c>
      <c r="J67" s="34">
        <v>0.68</v>
      </c>
      <c r="K67" s="19">
        <v>2095</v>
      </c>
      <c r="L67" s="6" t="s">
        <v>47</v>
      </c>
      <c r="M67" s="6">
        <v>21.234000000000002</v>
      </c>
      <c r="N67" s="46">
        <f>SUM(L67:M67)*Summary!E7</f>
        <v>6.6887100000000004</v>
      </c>
      <c r="P67" s="15"/>
    </row>
    <row r="68" spans="1:16" ht="57.6" x14ac:dyDescent="0.3">
      <c r="A68" s="81">
        <v>1201</v>
      </c>
      <c r="B68" s="178" t="s">
        <v>13</v>
      </c>
      <c r="C68" s="33" t="s">
        <v>209</v>
      </c>
      <c r="D68" s="71">
        <v>2017</v>
      </c>
      <c r="E68" s="5" t="s">
        <v>52</v>
      </c>
      <c r="F68" s="139" t="s">
        <v>280</v>
      </c>
      <c r="G68" s="64">
        <v>25000</v>
      </c>
      <c r="H68" s="19">
        <v>13875</v>
      </c>
      <c r="I68" s="19">
        <v>30000</v>
      </c>
      <c r="J68" s="34">
        <v>0.46250000000000002</v>
      </c>
      <c r="K68" s="19">
        <v>838</v>
      </c>
      <c r="L68" s="6" t="s">
        <v>47</v>
      </c>
      <c r="M68" s="6">
        <v>14.34</v>
      </c>
      <c r="N68" s="46">
        <f>SUM(L68:M68)*Summary!E7</f>
        <v>4.5171000000000001</v>
      </c>
      <c r="P68" s="15"/>
    </row>
    <row r="69" spans="1:16" ht="72" x14ac:dyDescent="0.3">
      <c r="A69" s="5">
        <v>1202</v>
      </c>
      <c r="B69" s="178" t="s">
        <v>207</v>
      </c>
      <c r="C69" s="178" t="s">
        <v>208</v>
      </c>
      <c r="D69" s="71">
        <v>2018</v>
      </c>
      <c r="E69" s="5" t="s">
        <v>57</v>
      </c>
      <c r="F69" s="139" t="s">
        <v>282</v>
      </c>
      <c r="G69" s="83">
        <v>100000</v>
      </c>
      <c r="H69" s="19">
        <v>100000</v>
      </c>
      <c r="I69" s="19">
        <v>457000</v>
      </c>
      <c r="J69" s="34">
        <v>0.22</v>
      </c>
      <c r="K69" s="19">
        <v>10500</v>
      </c>
      <c r="L69" s="6" t="s">
        <v>47</v>
      </c>
      <c r="M69" s="6" t="s">
        <v>47</v>
      </c>
      <c r="N69" s="46" t="s">
        <v>47</v>
      </c>
      <c r="P69" s="15"/>
    </row>
    <row r="70" spans="1:16" ht="72" x14ac:dyDescent="0.3">
      <c r="A70" s="5">
        <v>1205</v>
      </c>
      <c r="B70" s="5" t="s">
        <v>6</v>
      </c>
      <c r="C70" s="5" t="s">
        <v>148</v>
      </c>
      <c r="D70" s="76">
        <v>2019</v>
      </c>
      <c r="E70" s="5" t="s">
        <v>57</v>
      </c>
      <c r="F70" s="5" t="s">
        <v>152</v>
      </c>
      <c r="G70" s="64">
        <v>168000</v>
      </c>
      <c r="H70" s="19">
        <v>168000</v>
      </c>
      <c r="I70" s="79">
        <v>168000</v>
      </c>
      <c r="J70" s="34">
        <v>1</v>
      </c>
      <c r="K70" s="19">
        <v>5372</v>
      </c>
      <c r="L70" s="6" t="s">
        <v>47</v>
      </c>
      <c r="M70" s="6" t="s">
        <v>47</v>
      </c>
      <c r="N70" s="46" t="s">
        <v>47</v>
      </c>
      <c r="P70" s="15"/>
    </row>
    <row r="71" spans="1:16" ht="57.6" x14ac:dyDescent="0.3">
      <c r="A71" s="5">
        <v>1206</v>
      </c>
      <c r="B71" s="5" t="s">
        <v>6</v>
      </c>
      <c r="C71" s="5" t="s">
        <v>147</v>
      </c>
      <c r="D71" s="71">
        <v>2019</v>
      </c>
      <c r="E71" s="5" t="s">
        <v>49</v>
      </c>
      <c r="F71" s="5" t="s">
        <v>151</v>
      </c>
      <c r="G71" s="83">
        <v>193424</v>
      </c>
      <c r="H71" s="19">
        <v>193424</v>
      </c>
      <c r="I71" s="19">
        <v>250000</v>
      </c>
      <c r="J71" s="34">
        <v>0.77369600000000005</v>
      </c>
      <c r="K71" s="19">
        <v>5550</v>
      </c>
      <c r="L71" s="6">
        <v>147.00200000000001</v>
      </c>
      <c r="M71" s="6">
        <v>139.77000000000001</v>
      </c>
      <c r="N71" s="46">
        <f>SUM(L71:M71)*Summary!E7</f>
        <v>90.333180000000013</v>
      </c>
      <c r="P71" s="15"/>
    </row>
    <row r="72" spans="1:16" ht="43.2" x14ac:dyDescent="0.3">
      <c r="A72" s="5">
        <v>1207</v>
      </c>
      <c r="B72" s="5" t="s">
        <v>0</v>
      </c>
      <c r="C72" s="5" t="s">
        <v>146</v>
      </c>
      <c r="D72" s="76">
        <v>2019</v>
      </c>
      <c r="E72" s="5" t="s">
        <v>57</v>
      </c>
      <c r="F72" s="5" t="s">
        <v>150</v>
      </c>
      <c r="G72" s="64">
        <v>50000</v>
      </c>
      <c r="H72" s="19">
        <v>49545.453999999998</v>
      </c>
      <c r="I72" s="19">
        <v>50600</v>
      </c>
      <c r="J72" s="34">
        <v>0.98</v>
      </c>
      <c r="K72" s="19">
        <v>3194</v>
      </c>
      <c r="L72" s="6">
        <v>77.558999999999997</v>
      </c>
      <c r="M72" s="6">
        <v>48.787999999999997</v>
      </c>
      <c r="N72" s="46">
        <f>SUM(L72:M72)*Summary!E7</f>
        <v>39.799304999999997</v>
      </c>
      <c r="P72" s="15"/>
    </row>
    <row r="73" spans="1:16" ht="43.2" x14ac:dyDescent="0.3">
      <c r="A73" s="5">
        <v>1209</v>
      </c>
      <c r="B73" s="5" t="s">
        <v>144</v>
      </c>
      <c r="C73" s="5" t="s">
        <v>145</v>
      </c>
      <c r="D73" s="76">
        <v>2019</v>
      </c>
      <c r="E73" s="5" t="s">
        <v>59</v>
      </c>
      <c r="F73" s="5" t="s">
        <v>149</v>
      </c>
      <c r="G73" s="83">
        <v>181000</v>
      </c>
      <c r="H73" s="19">
        <v>179750</v>
      </c>
      <c r="I73" s="19">
        <v>600000</v>
      </c>
      <c r="J73" s="34">
        <v>0.3</v>
      </c>
      <c r="K73" s="88">
        <v>14875</v>
      </c>
      <c r="L73" s="6">
        <v>249.553</v>
      </c>
      <c r="M73" s="6">
        <v>232.40199999999999</v>
      </c>
      <c r="N73" s="46">
        <f>SUM(L73:M73)*Summary!E7</f>
        <v>151.81582499999999</v>
      </c>
      <c r="P73" s="15"/>
    </row>
    <row r="74" spans="1:16" ht="57.6" x14ac:dyDescent="0.3">
      <c r="A74" s="5">
        <v>1210</v>
      </c>
      <c r="B74" s="5" t="s">
        <v>136</v>
      </c>
      <c r="C74" s="5" t="s">
        <v>137</v>
      </c>
      <c r="D74" s="71">
        <v>2019</v>
      </c>
      <c r="E74" s="5">
        <v>2019</v>
      </c>
      <c r="F74" s="61" t="s">
        <v>143</v>
      </c>
      <c r="G74" s="64">
        <v>354766</v>
      </c>
      <c r="H74" s="19">
        <v>249000</v>
      </c>
      <c r="I74" s="19">
        <v>436000</v>
      </c>
      <c r="J74" s="34">
        <v>0.57110091743119262</v>
      </c>
      <c r="K74" s="19">
        <v>9314</v>
      </c>
      <c r="L74" s="6" t="s">
        <v>47</v>
      </c>
      <c r="M74" s="6">
        <v>33.808999999999997</v>
      </c>
      <c r="N74" s="46">
        <f>SUM(L74:M74)*Summary!E7</f>
        <v>10.649834999999999</v>
      </c>
      <c r="P74" s="15"/>
    </row>
    <row r="75" spans="1:16" ht="100.8" x14ac:dyDescent="0.3">
      <c r="A75" s="5">
        <v>1221</v>
      </c>
      <c r="B75" s="5" t="s">
        <v>134</v>
      </c>
      <c r="C75" s="5" t="s">
        <v>135</v>
      </c>
      <c r="D75" s="71">
        <v>2019</v>
      </c>
      <c r="E75" s="5" t="s">
        <v>61</v>
      </c>
      <c r="F75" s="5" t="s">
        <v>142</v>
      </c>
      <c r="G75" s="64">
        <v>214530</v>
      </c>
      <c r="H75" s="19">
        <v>211848.37</v>
      </c>
      <c r="I75" s="85">
        <v>289000</v>
      </c>
      <c r="J75" s="34">
        <v>0.73</v>
      </c>
      <c r="K75" s="19">
        <v>10257</v>
      </c>
      <c r="L75" s="6" t="s">
        <v>47</v>
      </c>
      <c r="M75" s="6">
        <v>415.78899999999999</v>
      </c>
      <c r="N75" s="46">
        <f>SUM(L75:M75)*Summary!E7</f>
        <v>130.973535</v>
      </c>
      <c r="P75" s="15"/>
    </row>
    <row r="76" spans="1:16" ht="57.6" x14ac:dyDescent="0.3">
      <c r="A76" s="5">
        <v>1223</v>
      </c>
      <c r="B76" s="5" t="s">
        <v>132</v>
      </c>
      <c r="C76" s="5" t="s">
        <v>133</v>
      </c>
      <c r="D76" s="71">
        <v>2019</v>
      </c>
      <c r="E76" s="5" t="s">
        <v>57</v>
      </c>
      <c r="F76" s="5" t="s">
        <v>141</v>
      </c>
      <c r="G76" s="83">
        <v>21057.5</v>
      </c>
      <c r="H76" s="19">
        <v>20846.919999999998</v>
      </c>
      <c r="I76" s="19">
        <v>32200</v>
      </c>
      <c r="J76" s="34">
        <v>0.65</v>
      </c>
      <c r="K76" s="19">
        <v>705</v>
      </c>
      <c r="L76" s="6" t="s">
        <v>47</v>
      </c>
      <c r="M76" s="2">
        <v>1</v>
      </c>
      <c r="N76" s="46" t="s">
        <v>47</v>
      </c>
      <c r="P76" s="15"/>
    </row>
    <row r="77" spans="1:16" ht="57.6" x14ac:dyDescent="0.3">
      <c r="A77" s="5">
        <v>1224</v>
      </c>
      <c r="B77" s="5" t="s">
        <v>130</v>
      </c>
      <c r="C77" s="5" t="s">
        <v>131</v>
      </c>
      <c r="D77" s="71">
        <v>2019</v>
      </c>
      <c r="E77" s="5">
        <v>2019</v>
      </c>
      <c r="F77" s="5" t="s">
        <v>140</v>
      </c>
      <c r="G77" s="83">
        <v>84980</v>
      </c>
      <c r="H77" s="19">
        <v>39980</v>
      </c>
      <c r="I77" s="19">
        <v>94860</v>
      </c>
      <c r="J77" s="34">
        <v>0.42</v>
      </c>
      <c r="K77" s="19">
        <v>1377</v>
      </c>
      <c r="L77" s="6" t="s">
        <v>47</v>
      </c>
      <c r="M77" s="6">
        <v>25.826000000000001</v>
      </c>
      <c r="N77" s="46">
        <f>SUM(L77:M77)*Summary!E7</f>
        <v>8.1351899999999997</v>
      </c>
      <c r="P77" s="15"/>
    </row>
    <row r="78" spans="1:16" ht="28.8" x14ac:dyDescent="0.3">
      <c r="A78" s="5">
        <v>1230</v>
      </c>
      <c r="B78" s="5" t="s">
        <v>2</v>
      </c>
      <c r="C78" s="5" t="s">
        <v>129</v>
      </c>
      <c r="D78" s="71">
        <v>2019</v>
      </c>
      <c r="E78" s="5" t="s">
        <v>49</v>
      </c>
      <c r="F78" s="5" t="s">
        <v>139</v>
      </c>
      <c r="G78" s="83">
        <v>42000</v>
      </c>
      <c r="H78" s="19">
        <v>42000</v>
      </c>
      <c r="I78" s="19">
        <v>42000</v>
      </c>
      <c r="J78" s="34">
        <v>1</v>
      </c>
      <c r="K78" s="19">
        <v>4109</v>
      </c>
      <c r="L78" s="6" t="s">
        <v>47</v>
      </c>
      <c r="M78" s="6">
        <v>24.654</v>
      </c>
      <c r="N78" s="46">
        <f>SUM(L78:M78)*Summary!E7</f>
        <v>7.7660099999999996</v>
      </c>
      <c r="P78" s="15"/>
    </row>
    <row r="79" spans="1:16" ht="72" x14ac:dyDescent="0.3">
      <c r="A79" s="5">
        <v>1231</v>
      </c>
      <c r="B79" s="5" t="s">
        <v>1</v>
      </c>
      <c r="C79" s="5" t="s">
        <v>128</v>
      </c>
      <c r="D79" s="71">
        <v>2019</v>
      </c>
      <c r="E79" s="5" t="s">
        <v>61</v>
      </c>
      <c r="F79" s="5" t="s">
        <v>138</v>
      </c>
      <c r="G79" s="64">
        <v>140000</v>
      </c>
      <c r="H79" s="19">
        <v>140000</v>
      </c>
      <c r="I79" s="19">
        <v>580000</v>
      </c>
      <c r="J79" s="34">
        <v>0.24</v>
      </c>
      <c r="K79" s="19">
        <v>11530</v>
      </c>
      <c r="L79" s="6" t="s">
        <v>47</v>
      </c>
      <c r="M79" s="6">
        <v>198.435</v>
      </c>
      <c r="N79" s="46">
        <f>SUM(L79:M79)*Summary!E7</f>
        <v>62.507024999999999</v>
      </c>
      <c r="P79" s="15"/>
    </row>
    <row r="80" spans="1:16" ht="72" x14ac:dyDescent="0.3">
      <c r="A80" s="81">
        <v>1236</v>
      </c>
      <c r="B80" s="33" t="s">
        <v>48</v>
      </c>
      <c r="C80" s="108" t="s">
        <v>681</v>
      </c>
      <c r="D80" s="71">
        <v>2018</v>
      </c>
      <c r="E80" s="5" t="s">
        <v>69</v>
      </c>
      <c r="F80" s="178" t="s">
        <v>618</v>
      </c>
      <c r="G80" s="64">
        <v>133149.79999999999</v>
      </c>
      <c r="H80" s="19">
        <v>133149.79999999999</v>
      </c>
      <c r="I80" s="85">
        <v>138177.38</v>
      </c>
      <c r="J80" s="34">
        <v>0.96</v>
      </c>
      <c r="K80" s="19">
        <v>5500</v>
      </c>
      <c r="L80" s="6" t="s">
        <v>47</v>
      </c>
      <c r="M80" s="6">
        <v>264.99400000000003</v>
      </c>
      <c r="N80" s="46">
        <f>SUM(L80:M80)*Summary!E7</f>
        <v>83.473110000000005</v>
      </c>
      <c r="P80" s="15"/>
    </row>
    <row r="81" spans="1:16" ht="72" x14ac:dyDescent="0.3">
      <c r="A81" s="5">
        <v>1237</v>
      </c>
      <c r="B81" s="5" t="s">
        <v>121</v>
      </c>
      <c r="C81" s="5" t="s">
        <v>122</v>
      </c>
      <c r="D81" s="76">
        <v>2019</v>
      </c>
      <c r="E81" s="5" t="s">
        <v>49</v>
      </c>
      <c r="F81" s="5" t="s">
        <v>127</v>
      </c>
      <c r="G81" s="64">
        <v>45000</v>
      </c>
      <c r="H81" s="19">
        <v>45000</v>
      </c>
      <c r="I81" s="19">
        <v>175000</v>
      </c>
      <c r="J81" s="34">
        <v>0.26</v>
      </c>
      <c r="K81" s="19">
        <v>4000</v>
      </c>
      <c r="L81" s="6" t="s">
        <v>47</v>
      </c>
      <c r="M81" s="6">
        <v>72</v>
      </c>
      <c r="N81" s="46">
        <f>SUM(L81:M81)*Summary!E7</f>
        <v>22.68</v>
      </c>
      <c r="P81" s="15"/>
    </row>
    <row r="82" spans="1:16" ht="72" x14ac:dyDescent="0.3">
      <c r="A82" s="5">
        <v>1241</v>
      </c>
      <c r="B82" s="5" t="s">
        <v>119</v>
      </c>
      <c r="C82" s="5" t="s">
        <v>120</v>
      </c>
      <c r="D82" s="71">
        <v>2019</v>
      </c>
      <c r="E82" s="5" t="s">
        <v>53</v>
      </c>
      <c r="F82" s="5" t="s">
        <v>126</v>
      </c>
      <c r="G82" s="83">
        <v>17185.491999999998</v>
      </c>
      <c r="H82" s="19">
        <v>17185.491999999998</v>
      </c>
      <c r="I82" s="19">
        <v>35000</v>
      </c>
      <c r="J82" s="34">
        <v>0.49</v>
      </c>
      <c r="K82" s="19">
        <v>600</v>
      </c>
      <c r="L82" s="6" t="s">
        <v>47</v>
      </c>
      <c r="M82" s="6">
        <v>4.4191265142857139</v>
      </c>
      <c r="N82" s="46">
        <f>SUM(L82:M82)*Summary!E7</f>
        <v>1.3920248519999998</v>
      </c>
      <c r="P82" s="15"/>
    </row>
    <row r="83" spans="1:16" ht="100.8" x14ac:dyDescent="0.3">
      <c r="A83" s="5">
        <v>1249</v>
      </c>
      <c r="B83" s="5" t="s">
        <v>117</v>
      </c>
      <c r="C83" s="5" t="s">
        <v>118</v>
      </c>
      <c r="D83" s="71">
        <v>2019</v>
      </c>
      <c r="E83" s="5" t="s">
        <v>59</v>
      </c>
      <c r="F83" s="178" t="s">
        <v>125</v>
      </c>
      <c r="G83" s="83">
        <v>440000</v>
      </c>
      <c r="H83" s="19">
        <v>440000</v>
      </c>
      <c r="I83" s="19">
        <v>694000</v>
      </c>
      <c r="J83" s="34">
        <v>0.63</v>
      </c>
      <c r="K83" s="19">
        <v>13950</v>
      </c>
      <c r="L83" s="6" t="s">
        <v>47</v>
      </c>
      <c r="M83" s="6">
        <v>318.39800000000002</v>
      </c>
      <c r="N83" s="46">
        <f>SUM(L83:M83)*Summary!E7</f>
        <v>100.29537000000001</v>
      </c>
      <c r="P83" s="15"/>
    </row>
    <row r="84" spans="1:16" ht="57.6" x14ac:dyDescent="0.3">
      <c r="A84" s="5">
        <v>1251</v>
      </c>
      <c r="B84" s="5" t="s">
        <v>115</v>
      </c>
      <c r="C84" s="5" t="s">
        <v>116</v>
      </c>
      <c r="D84" s="71">
        <v>2019</v>
      </c>
      <c r="E84" s="5" t="s">
        <v>49</v>
      </c>
      <c r="F84" s="58" t="s">
        <v>124</v>
      </c>
      <c r="G84" s="83">
        <v>30000</v>
      </c>
      <c r="H84" s="19">
        <v>30000</v>
      </c>
      <c r="I84" s="19">
        <v>32690</v>
      </c>
      <c r="J84" s="34">
        <v>0.92</v>
      </c>
      <c r="K84" s="19">
        <v>2426</v>
      </c>
      <c r="L84" s="6" t="s">
        <v>47</v>
      </c>
      <c r="M84" s="6">
        <v>33.396000000000001</v>
      </c>
      <c r="N84" s="46">
        <f>SUM(L84:M84)*Summary!E7</f>
        <v>10.519740000000001</v>
      </c>
      <c r="P84" s="15"/>
    </row>
    <row r="85" spans="1:16" ht="43.2" x14ac:dyDescent="0.3">
      <c r="A85" s="5">
        <v>1252</v>
      </c>
      <c r="B85" s="5" t="s">
        <v>113</v>
      </c>
      <c r="C85" s="5" t="s">
        <v>114</v>
      </c>
      <c r="D85" s="71">
        <v>2019</v>
      </c>
      <c r="E85" s="5" t="s">
        <v>49</v>
      </c>
      <c r="F85" s="5" t="s">
        <v>123</v>
      </c>
      <c r="G85" s="64">
        <v>53700</v>
      </c>
      <c r="H85" s="19">
        <v>53700</v>
      </c>
      <c r="I85" s="19">
        <v>53700</v>
      </c>
      <c r="J85" s="34">
        <v>1</v>
      </c>
      <c r="K85" s="19">
        <v>1200</v>
      </c>
      <c r="L85" s="6" t="s">
        <v>47</v>
      </c>
      <c r="M85" s="6">
        <v>52.8</v>
      </c>
      <c r="N85" s="46">
        <f>SUM(L85:M85)*Summary!E7</f>
        <v>16.631999999999998</v>
      </c>
      <c r="P85" s="15"/>
    </row>
    <row r="86" spans="1:16" ht="57.6" x14ac:dyDescent="0.3">
      <c r="A86" s="81">
        <v>1253</v>
      </c>
      <c r="B86" s="138" t="s">
        <v>110</v>
      </c>
      <c r="C86" s="5" t="s">
        <v>111</v>
      </c>
      <c r="D86" s="71">
        <v>2019</v>
      </c>
      <c r="E86" s="5" t="s">
        <v>49</v>
      </c>
      <c r="F86" s="5" t="s">
        <v>112</v>
      </c>
      <c r="G86" s="64">
        <v>12500</v>
      </c>
      <c r="H86" s="19">
        <v>12500</v>
      </c>
      <c r="I86" s="19">
        <v>28200</v>
      </c>
      <c r="J86" s="34">
        <v>0.44</v>
      </c>
      <c r="K86" s="19">
        <v>1420</v>
      </c>
      <c r="L86" s="6" t="s">
        <v>47</v>
      </c>
      <c r="M86" s="6">
        <v>1.196</v>
      </c>
      <c r="N86" s="46">
        <f>SUM(L86:M86)*Summary!E7</f>
        <v>0.37673999999999996</v>
      </c>
      <c r="P86" s="15"/>
    </row>
    <row r="87" spans="1:16" ht="28.8" x14ac:dyDescent="0.3">
      <c r="A87" s="5">
        <v>1254</v>
      </c>
      <c r="B87" s="5" t="s">
        <v>107</v>
      </c>
      <c r="C87" s="5" t="s">
        <v>108</v>
      </c>
      <c r="D87" s="76">
        <v>2019</v>
      </c>
      <c r="E87" s="5" t="s">
        <v>49</v>
      </c>
      <c r="F87" s="5" t="s">
        <v>109</v>
      </c>
      <c r="G87" s="64">
        <v>17000</v>
      </c>
      <c r="H87" s="19">
        <v>17000</v>
      </c>
      <c r="I87" s="19">
        <v>26187</v>
      </c>
      <c r="J87" s="34">
        <v>0.65</v>
      </c>
      <c r="K87" s="19">
        <v>450</v>
      </c>
      <c r="L87" s="6" t="s">
        <v>47</v>
      </c>
      <c r="M87" s="6">
        <v>4.4109999999999996</v>
      </c>
      <c r="N87" s="46">
        <f>SUM(L87:M87)*Summary!E7</f>
        <v>1.389465</v>
      </c>
      <c r="P87" s="15"/>
    </row>
    <row r="88" spans="1:16" ht="86.4" x14ac:dyDescent="0.3">
      <c r="A88" s="67">
        <v>1255</v>
      </c>
      <c r="B88" s="5" t="s">
        <v>104</v>
      </c>
      <c r="C88" s="5" t="s">
        <v>105</v>
      </c>
      <c r="D88" s="209">
        <v>2019</v>
      </c>
      <c r="E88" s="67" t="s">
        <v>61</v>
      </c>
      <c r="F88" s="5" t="s">
        <v>106</v>
      </c>
      <c r="G88" s="92">
        <v>50000</v>
      </c>
      <c r="H88" s="60">
        <v>45000</v>
      </c>
      <c r="I88" s="60">
        <v>140000</v>
      </c>
      <c r="J88" s="91">
        <v>0.32</v>
      </c>
      <c r="K88" s="60">
        <v>2150</v>
      </c>
      <c r="L88" s="6" t="s">
        <v>47</v>
      </c>
      <c r="M88" s="135">
        <v>51.83</v>
      </c>
      <c r="N88" s="46">
        <f>SUM(L88:M88)*Summary!E7</f>
        <v>16.326450000000001</v>
      </c>
      <c r="P88" s="15"/>
    </row>
    <row r="89" spans="1:16" ht="28.8" x14ac:dyDescent="0.3">
      <c r="A89" s="67">
        <v>1256</v>
      </c>
      <c r="B89" s="5" t="s">
        <v>12</v>
      </c>
      <c r="C89" s="5" t="s">
        <v>102</v>
      </c>
      <c r="D89" s="209">
        <v>2019</v>
      </c>
      <c r="E89" s="67" t="s">
        <v>57</v>
      </c>
      <c r="F89" s="5" t="s">
        <v>103</v>
      </c>
      <c r="G89" s="92">
        <v>450000</v>
      </c>
      <c r="H89" s="60">
        <v>210000</v>
      </c>
      <c r="I89" s="60">
        <v>710000</v>
      </c>
      <c r="J89" s="91">
        <v>0.3</v>
      </c>
      <c r="K89" s="60">
        <v>12700</v>
      </c>
      <c r="L89" s="6" t="s">
        <v>47</v>
      </c>
      <c r="M89" s="135">
        <v>344.57400000000001</v>
      </c>
      <c r="N89" s="46">
        <f>SUM(L89:M89)*Summary!E7</f>
        <v>108.54081000000001</v>
      </c>
      <c r="P89" s="15"/>
    </row>
    <row r="90" spans="1:16" ht="72" x14ac:dyDescent="0.3">
      <c r="A90" s="81">
        <v>1257</v>
      </c>
      <c r="B90" s="33" t="s">
        <v>205</v>
      </c>
      <c r="C90" s="33" t="s">
        <v>206</v>
      </c>
      <c r="D90" s="90">
        <v>2018</v>
      </c>
      <c r="E90" s="5" t="s">
        <v>53</v>
      </c>
      <c r="F90" s="137" t="s">
        <v>281</v>
      </c>
      <c r="G90" s="83">
        <v>100000</v>
      </c>
      <c r="H90" s="19">
        <v>96666.66</v>
      </c>
      <c r="I90" s="19">
        <v>356000</v>
      </c>
      <c r="J90" s="34">
        <v>0.27</v>
      </c>
      <c r="K90" s="19">
        <v>9200</v>
      </c>
      <c r="L90" s="6" t="s">
        <v>47</v>
      </c>
      <c r="M90" s="6">
        <v>86.935000000000002</v>
      </c>
      <c r="N90" s="46">
        <f>SUM(L90:M90)*Summary!E7</f>
        <v>27.384525</v>
      </c>
      <c r="P90" s="15"/>
    </row>
    <row r="91" spans="1:16" ht="28.8" x14ac:dyDescent="0.3">
      <c r="A91" s="81">
        <v>1261</v>
      </c>
      <c r="B91" s="31" t="s">
        <v>16</v>
      </c>
      <c r="C91" s="31" t="s">
        <v>204</v>
      </c>
      <c r="D91" s="90">
        <v>2015</v>
      </c>
      <c r="E91" s="5">
        <v>2016</v>
      </c>
      <c r="F91" s="178" t="s">
        <v>617</v>
      </c>
      <c r="G91" s="83">
        <v>16000</v>
      </c>
      <c r="H91" s="19">
        <v>9600</v>
      </c>
      <c r="I91" s="19">
        <v>16000</v>
      </c>
      <c r="J91" s="34">
        <v>0.6</v>
      </c>
      <c r="K91" s="6" t="s">
        <v>47</v>
      </c>
      <c r="L91" s="6">
        <v>20.8</v>
      </c>
      <c r="M91" s="6" t="s">
        <v>47</v>
      </c>
      <c r="N91" s="46">
        <f>SUM(L91:M91)*Summary!E7</f>
        <v>6.5520000000000005</v>
      </c>
      <c r="P91" s="15"/>
    </row>
    <row r="92" spans="1:16" ht="57.6" x14ac:dyDescent="0.3">
      <c r="A92" s="81">
        <v>1262</v>
      </c>
      <c r="B92" s="178" t="s">
        <v>101</v>
      </c>
      <c r="C92" s="178" t="s">
        <v>203</v>
      </c>
      <c r="D92" s="71">
        <v>2016</v>
      </c>
      <c r="E92" s="5" t="s">
        <v>52</v>
      </c>
      <c r="F92" s="139" t="s">
        <v>280</v>
      </c>
      <c r="G92" s="83">
        <v>6500</v>
      </c>
      <c r="H92" s="19">
        <v>6093.75</v>
      </c>
      <c r="I92" s="19">
        <v>30000</v>
      </c>
      <c r="J92" s="34">
        <v>0.203125</v>
      </c>
      <c r="K92" s="19">
        <v>838</v>
      </c>
      <c r="L92" s="6" t="s">
        <v>47</v>
      </c>
      <c r="M92" s="6">
        <v>6.2980937499999996</v>
      </c>
      <c r="N92" s="46">
        <f>SUM(L92:M92)*Summary!E7</f>
        <v>1.9838995312499998</v>
      </c>
      <c r="P92" s="15"/>
    </row>
    <row r="93" spans="1:16" ht="15" thickBot="1" x14ac:dyDescent="0.35">
      <c r="A93" s="93"/>
      <c r="B93" s="93"/>
      <c r="C93" s="93"/>
      <c r="D93" s="94"/>
      <c r="E93" s="93"/>
      <c r="F93" s="212" t="s">
        <v>637</v>
      </c>
      <c r="G93" s="205">
        <f>SUM(G4:G92)</f>
        <v>14446077.637</v>
      </c>
      <c r="H93" s="205">
        <f>SUM(H4:H92)</f>
        <v>13570912.625364622</v>
      </c>
      <c r="I93" s="205">
        <f>SUM(I4:I92)</f>
        <v>22041190.93</v>
      </c>
      <c r="J93" s="213">
        <v>0</v>
      </c>
      <c r="K93" s="205">
        <f>SUM(K4:K92)</f>
        <v>554581</v>
      </c>
      <c r="L93" s="205">
        <f>SUM(L4:L92)</f>
        <v>3287.9989999999998</v>
      </c>
      <c r="M93" s="205">
        <f>SUM(M4:M92)</f>
        <v>18909.015397835472</v>
      </c>
      <c r="N93" s="205">
        <f>SUM(N4:N92)</f>
        <v>6991.7445353181711</v>
      </c>
      <c r="P93" s="180"/>
    </row>
    <row r="94" spans="1:16" ht="15" thickTop="1" x14ac:dyDescent="0.3">
      <c r="A94" s="93"/>
      <c r="B94" s="93"/>
      <c r="C94" s="93"/>
      <c r="D94" s="94"/>
      <c r="E94" s="93"/>
      <c r="F94" s="93"/>
      <c r="G94" s="95"/>
      <c r="H94" s="95"/>
      <c r="I94" s="95"/>
      <c r="J94" s="96"/>
      <c r="K94" s="95"/>
      <c r="L94" s="95"/>
      <c r="M94" s="95"/>
      <c r="N94" s="93"/>
      <c r="P94" s="15"/>
    </row>
    <row r="95" spans="1:16" x14ac:dyDescent="0.3">
      <c r="A95" s="93"/>
      <c r="B95" s="93"/>
      <c r="C95" s="93"/>
      <c r="D95" s="94"/>
      <c r="E95" s="93"/>
      <c r="F95" s="93"/>
      <c r="G95" s="95"/>
      <c r="H95" s="95"/>
      <c r="I95" s="95"/>
      <c r="J95" s="96"/>
      <c r="K95" s="95"/>
      <c r="L95" s="95"/>
      <c r="M95" s="95"/>
      <c r="N95" s="93"/>
      <c r="P95" s="15"/>
    </row>
    <row r="96" spans="1:16" x14ac:dyDescent="0.3">
      <c r="A96" s="93"/>
      <c r="B96" s="93"/>
      <c r="C96" s="93"/>
      <c r="D96" s="94"/>
      <c r="E96" s="93"/>
      <c r="F96" s="93"/>
      <c r="G96" s="95"/>
      <c r="H96" s="95"/>
      <c r="I96" s="95"/>
      <c r="J96" s="96"/>
      <c r="K96" s="95"/>
      <c r="L96" s="95"/>
      <c r="M96" s="95"/>
      <c r="N96" s="93"/>
      <c r="P96" s="15"/>
    </row>
    <row r="97" spans="1:16" x14ac:dyDescent="0.3">
      <c r="A97" s="15"/>
      <c r="B97" s="15"/>
      <c r="C97" s="15"/>
      <c r="D97" s="73"/>
      <c r="E97" s="15"/>
      <c r="F97" s="15"/>
      <c r="G97" s="66"/>
      <c r="H97" s="66"/>
      <c r="I97" s="66"/>
      <c r="J97" s="68"/>
      <c r="K97" s="66"/>
      <c r="L97" s="66"/>
      <c r="M97" s="66"/>
      <c r="N97" s="15"/>
      <c r="P97" s="15"/>
    </row>
    <row r="98" spans="1:16" x14ac:dyDescent="0.3">
      <c r="A98" s="15"/>
      <c r="B98" s="15"/>
      <c r="C98" s="15"/>
      <c r="D98" s="73"/>
      <c r="E98" s="15"/>
      <c r="F98" s="15"/>
      <c r="G98" s="66"/>
      <c r="H98" s="66"/>
      <c r="I98" s="66"/>
      <c r="J98" s="68"/>
      <c r="K98" s="66"/>
      <c r="L98" s="66"/>
      <c r="M98" s="66"/>
      <c r="N98" s="15"/>
      <c r="P98" s="15"/>
    </row>
    <row r="99" spans="1:16" x14ac:dyDescent="0.3">
      <c r="A99" s="15"/>
      <c r="B99" s="15"/>
      <c r="C99" s="15"/>
      <c r="D99" s="73"/>
      <c r="E99" s="15"/>
      <c r="F99" s="15"/>
      <c r="G99" s="66"/>
      <c r="H99" s="66"/>
      <c r="I99" s="66"/>
      <c r="J99" s="68"/>
      <c r="K99" s="66"/>
      <c r="L99" s="66"/>
      <c r="M99" s="66"/>
      <c r="N99" s="15"/>
      <c r="P99" s="15"/>
    </row>
    <row r="100" spans="1:16" x14ac:dyDescent="0.3">
      <c r="C100" s="15"/>
    </row>
    <row r="101" spans="1:16" x14ac:dyDescent="0.3">
      <c r="C101" s="15"/>
    </row>
    <row r="102" spans="1:16" x14ac:dyDescent="0.3">
      <c r="C102" s="15"/>
    </row>
    <row r="103" spans="1:16" x14ac:dyDescent="0.3">
      <c r="C103" s="15"/>
    </row>
  </sheetData>
  <autoFilter ref="A3:N93" xr:uid="{48ABB1B4-9C60-4E3E-863D-74B8DC8BF0A3}">
    <sortState xmlns:xlrd2="http://schemas.microsoft.com/office/spreadsheetml/2017/richdata2" ref="A4:N93">
      <sortCondition ref="A3:A93"/>
    </sortState>
  </autoFilter>
  <pageMargins left="0.7" right="0.7" top="0.75" bottom="0.75" header="0.3" footer="0.3"/>
  <pageSetup paperSize="9" orientation="portrait" r:id="rId1"/>
  <ignoredErrors>
    <ignoredError sqref="N6 N71:N73 N60 N56:N58 N53:N54 N50 N40:N41 N29 N27 N24 N20 N8"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0A38-754B-4110-8B51-C824E22F3BF0}">
  <sheetPr codeName="Sheet4"/>
  <dimension ref="A1:V32"/>
  <sheetViews>
    <sheetView topLeftCell="E1" zoomScale="90" zoomScaleNormal="90" workbookViewId="0">
      <pane ySplit="4" topLeftCell="A5" activePane="bottomLeft" state="frozen"/>
      <selection pane="bottomLeft" activeCell="K5" sqref="K5"/>
    </sheetView>
  </sheetViews>
  <sheetFormatPr defaultRowHeight="14.4" x14ac:dyDescent="0.3"/>
  <cols>
    <col min="1" max="1" width="8.08984375" customWidth="1"/>
    <col min="2" max="2" width="14.36328125" customWidth="1"/>
    <col min="3" max="3" width="26.90625" customWidth="1"/>
    <col min="4" max="4" width="16.81640625" customWidth="1"/>
    <col min="5" max="5" width="14.36328125" customWidth="1"/>
    <col min="6" max="6" width="42.81640625" customWidth="1"/>
    <col min="7" max="7" width="17.36328125" style="9" customWidth="1"/>
    <col min="8" max="8" width="12.6328125" style="9" customWidth="1"/>
    <col min="9" max="9" width="14.1796875" style="9" customWidth="1"/>
    <col min="10" max="10" width="14.08984375" style="12" customWidth="1"/>
    <col min="11" max="11" width="17.453125" style="9" customWidth="1"/>
    <col min="12" max="12" width="13.36328125" style="9" customWidth="1"/>
    <col min="13" max="13" width="18.36328125" style="9" customWidth="1"/>
    <col min="14" max="14" width="14.1796875" customWidth="1"/>
  </cols>
  <sheetData>
    <row r="1" spans="1:22" ht="32.4" x14ac:dyDescent="0.3">
      <c r="A1" s="262" t="s">
        <v>325</v>
      </c>
      <c r="B1" s="263"/>
      <c r="C1" s="263"/>
      <c r="D1" s="263"/>
      <c r="E1" s="263"/>
      <c r="F1" s="263"/>
      <c r="G1" s="263"/>
      <c r="H1" s="263"/>
      <c r="I1" s="263"/>
      <c r="J1" s="263"/>
      <c r="K1" s="263"/>
      <c r="L1" s="263"/>
      <c r="M1" s="263"/>
    </row>
    <row r="2" spans="1:22" ht="23.25" customHeight="1" x14ac:dyDescent="0.3">
      <c r="A2" s="263"/>
      <c r="B2" s="263"/>
      <c r="C2" s="263"/>
      <c r="D2" s="263"/>
      <c r="E2" s="263"/>
      <c r="F2" s="263"/>
      <c r="G2" s="263"/>
      <c r="H2" s="263"/>
      <c r="I2" s="263"/>
      <c r="J2" s="263"/>
      <c r="K2" s="263"/>
      <c r="L2" s="341" t="s">
        <v>614</v>
      </c>
      <c r="M2" s="342"/>
    </row>
    <row r="3" spans="1:22" ht="23.25" customHeight="1" x14ac:dyDescent="0.3">
      <c r="A3" s="269"/>
      <c r="B3" s="269"/>
      <c r="C3" s="269"/>
      <c r="D3" s="269"/>
      <c r="E3" s="269"/>
      <c r="F3" s="269"/>
      <c r="G3" s="269"/>
      <c r="H3" s="269"/>
      <c r="I3" s="269"/>
      <c r="J3" s="269"/>
      <c r="K3" s="269"/>
      <c r="L3" s="343"/>
      <c r="M3" s="344"/>
    </row>
    <row r="4" spans="1:22" ht="66.75" customHeight="1" x14ac:dyDescent="0.3">
      <c r="A4" s="268" t="s">
        <v>92</v>
      </c>
      <c r="B4" s="268" t="s">
        <v>93</v>
      </c>
      <c r="C4" s="268" t="s">
        <v>94</v>
      </c>
      <c r="D4" s="268" t="s">
        <v>95</v>
      </c>
      <c r="E4" s="268" t="s">
        <v>651</v>
      </c>
      <c r="F4" s="268" t="s">
        <v>96</v>
      </c>
      <c r="G4" s="268" t="s">
        <v>98</v>
      </c>
      <c r="H4" s="268" t="s">
        <v>97</v>
      </c>
      <c r="I4" s="268" t="s">
        <v>99</v>
      </c>
      <c r="J4" s="268" t="s">
        <v>100</v>
      </c>
      <c r="K4" s="268" t="s">
        <v>740</v>
      </c>
      <c r="L4" s="268" t="s">
        <v>732</v>
      </c>
      <c r="M4" s="268" t="s">
        <v>731</v>
      </c>
    </row>
    <row r="5" spans="1:22" ht="43.2" x14ac:dyDescent="0.3">
      <c r="A5" s="13">
        <v>1227</v>
      </c>
      <c r="B5" s="13" t="s">
        <v>327</v>
      </c>
      <c r="C5" s="13" t="s">
        <v>328</v>
      </c>
      <c r="D5" s="97">
        <v>2019</v>
      </c>
      <c r="E5" s="13" t="s">
        <v>57</v>
      </c>
      <c r="F5" s="61" t="s">
        <v>329</v>
      </c>
      <c r="G5" s="124">
        <v>57454</v>
      </c>
      <c r="H5" s="125">
        <v>57454</v>
      </c>
      <c r="I5" s="126">
        <v>106768</v>
      </c>
      <c r="J5" s="206">
        <v>0.54</v>
      </c>
      <c r="K5" s="127">
        <v>3100</v>
      </c>
      <c r="L5" s="59">
        <v>382.23473334707029</v>
      </c>
      <c r="M5" s="270">
        <f>L5*Summary!E7</f>
        <v>120.40394100432714</v>
      </c>
      <c r="O5" s="1"/>
      <c r="P5" s="1"/>
      <c r="Q5" s="1"/>
      <c r="R5" s="1"/>
      <c r="S5" s="1"/>
      <c r="T5" s="1"/>
      <c r="U5" s="1"/>
      <c r="V5" s="1"/>
    </row>
    <row r="6" spans="1:22" ht="43.2" x14ac:dyDescent="0.3">
      <c r="A6" s="2">
        <v>1225</v>
      </c>
      <c r="B6" s="2" t="s">
        <v>330</v>
      </c>
      <c r="C6" s="2" t="s">
        <v>331</v>
      </c>
      <c r="D6" s="97">
        <v>2019</v>
      </c>
      <c r="E6" s="2" t="s">
        <v>49</v>
      </c>
      <c r="F6" s="5" t="s">
        <v>332</v>
      </c>
      <c r="G6" s="19">
        <v>25000</v>
      </c>
      <c r="H6" s="19">
        <v>25000</v>
      </c>
      <c r="I6" s="6">
        <v>27000</v>
      </c>
      <c r="J6" s="207">
        <v>0.93</v>
      </c>
      <c r="K6" s="6">
        <v>21000</v>
      </c>
      <c r="L6" s="6">
        <v>1518.5185185185185</v>
      </c>
      <c r="M6" s="271">
        <f>L6*Summary!E7</f>
        <v>478.33333333333331</v>
      </c>
      <c r="O6" s="1"/>
      <c r="P6" s="1"/>
      <c r="Q6" s="1"/>
      <c r="R6" s="1"/>
      <c r="S6" s="1"/>
      <c r="T6" s="1"/>
      <c r="U6" s="1"/>
      <c r="V6" s="1"/>
    </row>
    <row r="7" spans="1:22" ht="29.4" thickBot="1" x14ac:dyDescent="0.35">
      <c r="A7" s="31">
        <v>1203</v>
      </c>
      <c r="B7" s="13" t="s">
        <v>14</v>
      </c>
      <c r="C7" s="13" t="s">
        <v>335</v>
      </c>
      <c r="D7" s="71">
        <v>2018</v>
      </c>
      <c r="E7" s="5" t="s">
        <v>53</v>
      </c>
      <c r="F7" s="181" t="s">
        <v>449</v>
      </c>
      <c r="G7" s="19">
        <v>4000</v>
      </c>
      <c r="H7" s="19">
        <v>4000</v>
      </c>
      <c r="I7" s="19">
        <v>4000</v>
      </c>
      <c r="J7" s="208">
        <v>1</v>
      </c>
      <c r="K7" s="19" t="s">
        <v>47</v>
      </c>
      <c r="L7" s="6" t="s">
        <v>47</v>
      </c>
      <c r="M7" s="271" t="s">
        <v>47</v>
      </c>
      <c r="O7" s="1"/>
      <c r="P7" s="1"/>
      <c r="Q7" s="1"/>
      <c r="R7" s="1"/>
      <c r="S7" s="1"/>
      <c r="T7" s="1"/>
      <c r="U7" s="1"/>
      <c r="V7" s="1"/>
    </row>
    <row r="8" spans="1:22" ht="43.2" x14ac:dyDescent="0.3">
      <c r="A8" s="2">
        <v>1189</v>
      </c>
      <c r="B8" s="2" t="s">
        <v>153</v>
      </c>
      <c r="C8" s="2" t="s">
        <v>333</v>
      </c>
      <c r="D8" s="98">
        <v>2019</v>
      </c>
      <c r="E8" s="5" t="s">
        <v>53</v>
      </c>
      <c r="F8" s="5" t="s">
        <v>334</v>
      </c>
      <c r="G8" s="19">
        <v>33000</v>
      </c>
      <c r="H8" s="6">
        <v>32100</v>
      </c>
      <c r="I8" s="6">
        <v>33000</v>
      </c>
      <c r="J8" s="207">
        <v>0.97</v>
      </c>
      <c r="K8" s="19" t="s">
        <v>47</v>
      </c>
      <c r="L8" s="6" t="s">
        <v>47</v>
      </c>
      <c r="M8" s="271" t="s">
        <v>47</v>
      </c>
      <c r="O8" s="1"/>
      <c r="P8" s="1"/>
      <c r="Q8" s="1"/>
      <c r="R8" s="1"/>
      <c r="S8" s="1"/>
      <c r="T8" s="1"/>
      <c r="U8" s="1"/>
      <c r="V8" s="1"/>
    </row>
    <row r="9" spans="1:22" ht="28.8" x14ac:dyDescent="0.3">
      <c r="A9" s="42">
        <v>1181</v>
      </c>
      <c r="B9" s="128" t="s">
        <v>167</v>
      </c>
      <c r="C9" s="2" t="s">
        <v>336</v>
      </c>
      <c r="D9" s="72">
        <v>2018</v>
      </c>
      <c r="E9" s="49">
        <v>2018</v>
      </c>
      <c r="F9" s="150" t="s">
        <v>450</v>
      </c>
      <c r="G9" s="19">
        <v>1600</v>
      </c>
      <c r="H9" s="19">
        <v>1556.7565740838527</v>
      </c>
      <c r="I9" s="19">
        <v>2000</v>
      </c>
      <c r="J9" s="208">
        <v>0.77837828704192624</v>
      </c>
      <c r="K9" s="19" t="s">
        <v>47</v>
      </c>
      <c r="L9" s="6">
        <v>840.6485500052803</v>
      </c>
      <c r="M9" s="271">
        <f>L9*Summary!E7</f>
        <v>264.8042932516633</v>
      </c>
      <c r="O9" s="1"/>
      <c r="P9" s="1"/>
      <c r="Q9" s="1"/>
      <c r="R9" s="1"/>
      <c r="S9" s="1"/>
      <c r="T9" s="1"/>
      <c r="U9" s="1"/>
      <c r="V9" s="1"/>
    </row>
    <row r="10" spans="1:22" s="1" customFormat="1" ht="28.8" x14ac:dyDescent="0.3">
      <c r="A10" s="5">
        <v>1159</v>
      </c>
      <c r="B10" s="128" t="s">
        <v>337</v>
      </c>
      <c r="C10" s="2" t="s">
        <v>338</v>
      </c>
      <c r="D10" s="71">
        <v>2018</v>
      </c>
      <c r="E10" s="134">
        <v>2018</v>
      </c>
      <c r="F10" s="150" t="s">
        <v>451</v>
      </c>
      <c r="G10" s="19">
        <v>600</v>
      </c>
      <c r="H10" s="19">
        <v>579.99965217391309</v>
      </c>
      <c r="I10" s="19">
        <v>600</v>
      </c>
      <c r="J10" s="208">
        <v>0.96666608695652179</v>
      </c>
      <c r="K10" s="19">
        <v>3300</v>
      </c>
      <c r="L10" s="6">
        <v>48.333304347826086</v>
      </c>
      <c r="M10" s="308">
        <f>L10*Summary!E7</f>
        <v>15.224990869565218</v>
      </c>
      <c r="N10"/>
    </row>
    <row r="11" spans="1:22" ht="43.2" x14ac:dyDescent="0.3">
      <c r="A11" s="32">
        <v>1147</v>
      </c>
      <c r="B11" s="2" t="s">
        <v>339</v>
      </c>
      <c r="C11" s="2" t="s">
        <v>340</v>
      </c>
      <c r="D11" s="71">
        <v>2018</v>
      </c>
      <c r="E11" s="5" t="s">
        <v>53</v>
      </c>
      <c r="F11" s="150" t="s">
        <v>452</v>
      </c>
      <c r="G11" s="19">
        <v>15000</v>
      </c>
      <c r="H11" s="19">
        <v>14250</v>
      </c>
      <c r="I11" s="19">
        <v>15000</v>
      </c>
      <c r="J11" s="208">
        <v>0.95</v>
      </c>
      <c r="K11" s="50">
        <v>2823</v>
      </c>
      <c r="L11" s="6">
        <v>247</v>
      </c>
      <c r="M11" s="271">
        <f>L11*Summary!E7</f>
        <v>77.805000000000007</v>
      </c>
      <c r="O11" s="1"/>
      <c r="P11" s="1"/>
      <c r="Q11" s="1"/>
      <c r="R11" s="1"/>
      <c r="S11" s="1"/>
      <c r="T11" s="1"/>
      <c r="U11" s="1"/>
      <c r="V11" s="1"/>
    </row>
    <row r="12" spans="1:22" ht="28.8" x14ac:dyDescent="0.3">
      <c r="A12" s="5">
        <v>1144</v>
      </c>
      <c r="B12" s="2" t="s">
        <v>226</v>
      </c>
      <c r="C12" s="2" t="s">
        <v>352</v>
      </c>
      <c r="D12" s="71">
        <v>2018</v>
      </c>
      <c r="E12" s="5">
        <v>2018</v>
      </c>
      <c r="F12" s="150" t="s">
        <v>453</v>
      </c>
      <c r="G12" s="48">
        <v>3240</v>
      </c>
      <c r="H12" s="48">
        <v>3186</v>
      </c>
      <c r="I12" s="48">
        <v>3240</v>
      </c>
      <c r="J12" s="208">
        <v>0.98</v>
      </c>
      <c r="K12" s="50">
        <v>6300</v>
      </c>
      <c r="L12" s="6">
        <v>76.245000000000005</v>
      </c>
      <c r="M12" s="271">
        <f>L12*Summary!E7</f>
        <v>24.017175000000002</v>
      </c>
      <c r="O12" s="1"/>
      <c r="P12" s="1"/>
      <c r="Q12" s="1"/>
      <c r="R12" s="1"/>
      <c r="S12" s="1"/>
      <c r="T12" s="1"/>
      <c r="U12" s="1"/>
      <c r="V12" s="1"/>
    </row>
    <row r="13" spans="1:22" ht="57.6" x14ac:dyDescent="0.3">
      <c r="A13" s="5">
        <v>1138</v>
      </c>
      <c r="B13" s="63" t="s">
        <v>18</v>
      </c>
      <c r="C13" s="63" t="s">
        <v>341</v>
      </c>
      <c r="D13" s="71">
        <v>2018</v>
      </c>
      <c r="E13" s="5" t="s">
        <v>54</v>
      </c>
      <c r="F13" s="160" t="s">
        <v>454</v>
      </c>
      <c r="G13" s="19">
        <v>275000</v>
      </c>
      <c r="H13" s="19">
        <v>175000</v>
      </c>
      <c r="I13" s="19">
        <v>275000</v>
      </c>
      <c r="J13" s="208">
        <v>0.78</v>
      </c>
      <c r="K13" s="50">
        <v>10801</v>
      </c>
      <c r="L13" s="6">
        <v>2485.2162222222219</v>
      </c>
      <c r="M13" s="271">
        <f>L13*Summary!E7</f>
        <v>782.84310999999991</v>
      </c>
      <c r="O13" s="1"/>
      <c r="P13" s="1"/>
      <c r="Q13" s="1"/>
      <c r="R13" s="1"/>
      <c r="S13" s="1"/>
      <c r="T13" s="1"/>
      <c r="U13" s="1"/>
      <c r="V13" s="1"/>
    </row>
    <row r="14" spans="1:22" ht="28.8" x14ac:dyDescent="0.3">
      <c r="A14" s="5">
        <v>1130</v>
      </c>
      <c r="B14" s="2" t="s">
        <v>233</v>
      </c>
      <c r="C14" s="2" t="s">
        <v>342</v>
      </c>
      <c r="D14" s="71">
        <v>2017</v>
      </c>
      <c r="E14" s="5">
        <v>2017</v>
      </c>
      <c r="F14" s="150" t="s">
        <v>456</v>
      </c>
      <c r="G14" s="48">
        <v>1624</v>
      </c>
      <c r="H14" s="19">
        <v>1542.4569944852408</v>
      </c>
      <c r="I14" s="51">
        <v>2500</v>
      </c>
      <c r="J14" s="208">
        <v>0.62</v>
      </c>
      <c r="K14" s="19" t="s">
        <v>47</v>
      </c>
      <c r="L14" s="6">
        <v>61.698279779409631</v>
      </c>
      <c r="M14" s="271">
        <f>L14*Summary!E7</f>
        <v>19.434958130514033</v>
      </c>
      <c r="O14" s="1"/>
      <c r="P14" s="1"/>
      <c r="Q14" s="1"/>
      <c r="R14" s="1"/>
      <c r="S14" s="1"/>
      <c r="T14" s="1"/>
      <c r="U14" s="1"/>
      <c r="V14" s="1"/>
    </row>
    <row r="15" spans="1:22" ht="28.8" x14ac:dyDescent="0.3">
      <c r="A15" s="31">
        <v>1103</v>
      </c>
      <c r="B15" s="2" t="s">
        <v>337</v>
      </c>
      <c r="C15" s="2" t="s">
        <v>343</v>
      </c>
      <c r="D15" s="71">
        <v>2017</v>
      </c>
      <c r="E15" s="5" t="s">
        <v>59</v>
      </c>
      <c r="F15" s="182" t="s">
        <v>457</v>
      </c>
      <c r="G15" s="48">
        <v>150</v>
      </c>
      <c r="H15" s="19">
        <v>137.5</v>
      </c>
      <c r="I15" s="19">
        <v>150</v>
      </c>
      <c r="J15" s="208">
        <v>0.91666666666666663</v>
      </c>
      <c r="K15" s="19" t="s">
        <v>47</v>
      </c>
      <c r="L15" s="6">
        <v>6.5083333333333329</v>
      </c>
      <c r="M15" s="271">
        <f>L15*Summary!E7</f>
        <v>2.050125</v>
      </c>
      <c r="O15" s="1"/>
      <c r="P15" s="1"/>
      <c r="Q15" s="1"/>
      <c r="R15" s="1"/>
      <c r="S15" s="1"/>
      <c r="T15" s="1"/>
      <c r="U15" s="1"/>
      <c r="V15" s="1"/>
    </row>
    <row r="16" spans="1:22" ht="43.2" x14ac:dyDescent="0.3">
      <c r="A16" s="31">
        <v>1098</v>
      </c>
      <c r="B16" s="2" t="s">
        <v>344</v>
      </c>
      <c r="C16" s="2" t="s">
        <v>345</v>
      </c>
      <c r="D16" s="71">
        <v>2017</v>
      </c>
      <c r="E16" s="5">
        <v>2017</v>
      </c>
      <c r="F16" s="150" t="s">
        <v>458</v>
      </c>
      <c r="G16" s="48">
        <v>4000</v>
      </c>
      <c r="H16" s="19">
        <v>3800</v>
      </c>
      <c r="I16" s="19">
        <v>5750</v>
      </c>
      <c r="J16" s="208">
        <v>0.66086956521739126</v>
      </c>
      <c r="K16" s="50">
        <v>1130</v>
      </c>
      <c r="L16" s="6">
        <v>122.92173913043477</v>
      </c>
      <c r="M16" s="271">
        <f>L16*Summary!E7</f>
        <v>38.72034782608695</v>
      </c>
      <c r="O16" s="1"/>
      <c r="P16" s="1"/>
      <c r="Q16" s="1"/>
      <c r="R16" s="1"/>
      <c r="S16" s="1"/>
      <c r="T16" s="1"/>
      <c r="U16" s="1"/>
      <c r="V16" s="1"/>
    </row>
    <row r="17" spans="1:22" ht="28.8" x14ac:dyDescent="0.3">
      <c r="A17" s="31">
        <v>1094</v>
      </c>
      <c r="B17" s="2" t="s">
        <v>346</v>
      </c>
      <c r="C17" s="2" t="s">
        <v>347</v>
      </c>
      <c r="D17" s="71">
        <v>2017</v>
      </c>
      <c r="E17" s="5">
        <v>2017</v>
      </c>
      <c r="F17" s="150" t="s">
        <v>459</v>
      </c>
      <c r="G17" s="19">
        <v>1300</v>
      </c>
      <c r="H17" s="19">
        <v>1213.3330000000001</v>
      </c>
      <c r="I17" s="19">
        <v>1813</v>
      </c>
      <c r="J17" s="208">
        <v>0.67</v>
      </c>
      <c r="K17" s="19">
        <v>4580</v>
      </c>
      <c r="L17" s="6" t="s">
        <v>47</v>
      </c>
      <c r="M17" s="271" t="s">
        <v>47</v>
      </c>
      <c r="O17" s="1"/>
      <c r="P17" s="1"/>
      <c r="Q17" s="1"/>
      <c r="R17" s="1"/>
      <c r="S17" s="1"/>
      <c r="T17" s="1"/>
      <c r="U17" s="1"/>
      <c r="V17" s="1"/>
    </row>
    <row r="18" spans="1:22" ht="57.6" x14ac:dyDescent="0.3">
      <c r="A18" s="31">
        <v>1070</v>
      </c>
      <c r="B18" s="2" t="s">
        <v>265</v>
      </c>
      <c r="C18" s="2" t="s">
        <v>348</v>
      </c>
      <c r="D18" s="72">
        <v>2015</v>
      </c>
      <c r="E18" s="51" t="s">
        <v>55</v>
      </c>
      <c r="F18" s="140" t="s">
        <v>465</v>
      </c>
      <c r="G18" s="19">
        <v>5000</v>
      </c>
      <c r="H18" s="19">
        <v>4280.5824622531945</v>
      </c>
      <c r="I18" s="19">
        <v>5000</v>
      </c>
      <c r="J18" s="208">
        <v>0.85611649245063881</v>
      </c>
      <c r="K18" s="50">
        <v>17324</v>
      </c>
      <c r="L18" s="6">
        <v>1330.2483599501743</v>
      </c>
      <c r="M18" s="271">
        <f>L18*Summary!E7</f>
        <v>419.02823338430488</v>
      </c>
      <c r="O18" s="1"/>
      <c r="P18" s="1"/>
      <c r="Q18" s="1"/>
      <c r="R18" s="1"/>
      <c r="S18" s="1"/>
      <c r="T18" s="1"/>
      <c r="U18" s="1"/>
      <c r="V18" s="1"/>
    </row>
    <row r="19" spans="1:22" ht="43.2" x14ac:dyDescent="0.3">
      <c r="A19" s="31">
        <v>1044</v>
      </c>
      <c r="B19" s="2" t="s">
        <v>172</v>
      </c>
      <c r="C19" s="2" t="s">
        <v>349</v>
      </c>
      <c r="D19" s="71">
        <v>2014</v>
      </c>
      <c r="E19" s="5">
        <v>2014</v>
      </c>
      <c r="F19" s="150" t="s">
        <v>466</v>
      </c>
      <c r="G19" s="19">
        <v>4000</v>
      </c>
      <c r="H19" s="19">
        <v>4000</v>
      </c>
      <c r="I19" s="19">
        <v>4400</v>
      </c>
      <c r="J19" s="208">
        <v>0.90909090909090906</v>
      </c>
      <c r="K19" s="50">
        <v>23731</v>
      </c>
      <c r="L19" s="6">
        <v>175.28181818181818</v>
      </c>
      <c r="M19" s="271">
        <f>L19*Summary!E7</f>
        <v>55.213772727272726</v>
      </c>
      <c r="O19" s="1"/>
      <c r="P19" s="1"/>
      <c r="Q19" s="1"/>
      <c r="R19" s="1"/>
      <c r="S19" s="1"/>
      <c r="T19" s="1"/>
      <c r="U19" s="1"/>
      <c r="V19" s="1"/>
    </row>
    <row r="20" spans="1:22" ht="72" x14ac:dyDescent="0.3">
      <c r="A20" s="42">
        <v>1037</v>
      </c>
      <c r="B20" s="128" t="s">
        <v>350</v>
      </c>
      <c r="C20" s="2" t="s">
        <v>351</v>
      </c>
      <c r="D20" s="71">
        <v>2018</v>
      </c>
      <c r="E20" s="5" t="s">
        <v>58</v>
      </c>
      <c r="F20" s="150" t="s">
        <v>455</v>
      </c>
      <c r="G20" s="19">
        <v>9055.68</v>
      </c>
      <c r="H20" s="19">
        <v>8523</v>
      </c>
      <c r="I20" s="19">
        <v>12477.165000000001</v>
      </c>
      <c r="J20" s="208">
        <v>0.68308786491162055</v>
      </c>
      <c r="K20" s="50">
        <v>14172</v>
      </c>
      <c r="L20" s="6">
        <v>1242.024510375554</v>
      </c>
      <c r="M20" s="271">
        <f>L20*Summary!E7</f>
        <v>391.23772076829948</v>
      </c>
      <c r="O20" s="1"/>
      <c r="P20" s="1"/>
      <c r="Q20" s="1"/>
      <c r="R20" s="1"/>
      <c r="S20" s="1"/>
      <c r="T20" s="1"/>
      <c r="U20" s="1"/>
      <c r="V20" s="1"/>
    </row>
    <row r="21" spans="1:22" ht="57.6" x14ac:dyDescent="0.3">
      <c r="A21" s="42">
        <v>1035</v>
      </c>
      <c r="B21" s="2" t="s">
        <v>272</v>
      </c>
      <c r="C21" s="2" t="s">
        <v>352</v>
      </c>
      <c r="D21" s="72">
        <v>2016</v>
      </c>
      <c r="E21" s="49" t="s">
        <v>51</v>
      </c>
      <c r="F21" s="150" t="s">
        <v>461</v>
      </c>
      <c r="G21" s="19">
        <v>25400</v>
      </c>
      <c r="H21" s="19">
        <v>23495</v>
      </c>
      <c r="I21" s="19">
        <v>35600</v>
      </c>
      <c r="J21" s="208">
        <v>0.65997191011235956</v>
      </c>
      <c r="K21" s="50">
        <v>50000</v>
      </c>
      <c r="L21" s="6">
        <v>3629.8455056179778</v>
      </c>
      <c r="M21" s="271">
        <f>L21*Summary!E7</f>
        <v>1143.401334269663</v>
      </c>
      <c r="O21" s="1"/>
      <c r="P21" s="1"/>
      <c r="Q21" s="1"/>
      <c r="R21" s="1"/>
      <c r="S21" s="1"/>
      <c r="T21" s="1"/>
      <c r="U21" s="1"/>
      <c r="V21" s="1"/>
    </row>
    <row r="22" spans="1:22" ht="72" x14ac:dyDescent="0.3">
      <c r="A22" s="31">
        <v>1033</v>
      </c>
      <c r="B22" s="2" t="s">
        <v>353</v>
      </c>
      <c r="C22" s="2" t="s">
        <v>352</v>
      </c>
      <c r="D22" s="71">
        <v>2017</v>
      </c>
      <c r="E22" s="5" t="s">
        <v>58</v>
      </c>
      <c r="F22" s="150" t="s">
        <v>460</v>
      </c>
      <c r="G22" s="19">
        <v>23600</v>
      </c>
      <c r="H22" s="19">
        <v>20060</v>
      </c>
      <c r="I22" s="19">
        <v>23600</v>
      </c>
      <c r="J22" s="208">
        <v>0.85</v>
      </c>
      <c r="K22" s="50">
        <v>32000</v>
      </c>
      <c r="L22" s="6">
        <v>2635</v>
      </c>
      <c r="M22" s="271">
        <f>L22*Summary!E7</f>
        <v>830.02499999999998</v>
      </c>
      <c r="O22" s="1"/>
      <c r="P22" s="1"/>
      <c r="Q22" s="1"/>
      <c r="R22" s="1"/>
      <c r="S22" s="1"/>
      <c r="T22" s="1"/>
      <c r="U22" s="1"/>
      <c r="V22" s="1"/>
    </row>
    <row r="23" spans="1:22" ht="86.4" x14ac:dyDescent="0.3">
      <c r="A23" s="31">
        <v>1024</v>
      </c>
      <c r="B23" s="2" t="s">
        <v>354</v>
      </c>
      <c r="C23" s="2" t="s">
        <v>352</v>
      </c>
      <c r="D23" s="71">
        <v>2016</v>
      </c>
      <c r="E23" s="5">
        <v>2016</v>
      </c>
      <c r="F23" s="150" t="s">
        <v>462</v>
      </c>
      <c r="G23" s="44">
        <v>12780</v>
      </c>
      <c r="H23" s="19">
        <v>11743.8</v>
      </c>
      <c r="I23" s="19">
        <v>20500</v>
      </c>
      <c r="J23" s="208">
        <v>0.57286829268292683</v>
      </c>
      <c r="K23" s="50">
        <v>34700</v>
      </c>
      <c r="L23" s="6">
        <v>1331.7801463609758</v>
      </c>
      <c r="M23" s="271">
        <v>419.51074610370733</v>
      </c>
      <c r="O23" s="1"/>
      <c r="P23" s="1"/>
      <c r="Q23" s="1"/>
      <c r="R23" s="1"/>
      <c r="S23" s="1"/>
      <c r="T23" s="1"/>
      <c r="U23" s="1"/>
      <c r="V23" s="1"/>
    </row>
    <row r="24" spans="1:22" ht="28.8" x14ac:dyDescent="0.3">
      <c r="A24" s="31">
        <v>1023</v>
      </c>
      <c r="B24" s="2" t="s">
        <v>355</v>
      </c>
      <c r="C24" s="2" t="s">
        <v>336</v>
      </c>
      <c r="D24" s="72">
        <v>2016</v>
      </c>
      <c r="E24" s="5" t="s">
        <v>52</v>
      </c>
      <c r="F24" s="150" t="s">
        <v>463</v>
      </c>
      <c r="G24" s="19">
        <v>480</v>
      </c>
      <c r="H24" s="19">
        <v>431.99941747572814</v>
      </c>
      <c r="I24" s="19">
        <v>480</v>
      </c>
      <c r="J24" s="208">
        <v>0.89999878640776698</v>
      </c>
      <c r="K24" s="19" t="s">
        <v>47</v>
      </c>
      <c r="L24" s="6" t="s">
        <v>47</v>
      </c>
      <c r="M24" s="271" t="s">
        <v>47</v>
      </c>
      <c r="O24" s="1"/>
      <c r="P24" s="1"/>
      <c r="Q24" s="1"/>
      <c r="R24" s="1"/>
      <c r="S24" s="1"/>
      <c r="T24" s="1"/>
      <c r="U24" s="1"/>
      <c r="V24" s="1"/>
    </row>
    <row r="25" spans="1:22" ht="43.2" x14ac:dyDescent="0.3">
      <c r="A25" s="31">
        <v>1021</v>
      </c>
      <c r="B25" s="2" t="s">
        <v>356</v>
      </c>
      <c r="C25" s="2" t="s">
        <v>357</v>
      </c>
      <c r="D25" s="71">
        <v>2016</v>
      </c>
      <c r="E25" s="5" t="s">
        <v>56</v>
      </c>
      <c r="F25" s="150" t="s">
        <v>464</v>
      </c>
      <c r="G25" s="19">
        <v>21000</v>
      </c>
      <c r="H25" s="19">
        <v>18466.66</v>
      </c>
      <c r="I25" s="19">
        <v>21000</v>
      </c>
      <c r="J25" s="208">
        <v>0.88</v>
      </c>
      <c r="K25" s="50">
        <v>32857</v>
      </c>
      <c r="L25" s="6">
        <v>1765.5039999999999</v>
      </c>
      <c r="M25" s="271">
        <f>L25*Summary!E7</f>
        <v>556.13375999999994</v>
      </c>
      <c r="O25" s="1"/>
      <c r="P25" s="1"/>
      <c r="Q25" s="1"/>
      <c r="R25" s="1"/>
      <c r="S25" s="1"/>
      <c r="T25" s="1"/>
      <c r="U25" s="1"/>
      <c r="V25" s="1"/>
    </row>
    <row r="26" spans="1:22" ht="15" thickBot="1" x14ac:dyDescent="0.35">
      <c r="A26" s="20"/>
      <c r="B26" s="20"/>
      <c r="C26" s="20"/>
      <c r="D26" s="20"/>
      <c r="E26" s="20"/>
      <c r="F26" s="183" t="s">
        <v>637</v>
      </c>
      <c r="G26" s="205">
        <f>SUM(G5:G25)</f>
        <v>523283.68</v>
      </c>
      <c r="H26" s="184">
        <f>SUM(H5:H25)</f>
        <v>410821.08810047182</v>
      </c>
      <c r="I26" s="184">
        <f>SUM(I5:I25)</f>
        <v>599878.16500000004</v>
      </c>
      <c r="J26" s="185"/>
      <c r="K26" s="184">
        <f>SUM(K5:K25)</f>
        <v>257818</v>
      </c>
      <c r="L26" s="184">
        <f>SUM(L5:L25)</f>
        <v>17899.009021170594</v>
      </c>
      <c r="M26" s="184">
        <f>SUM(M5:M25)</f>
        <v>5638.1878416687368</v>
      </c>
      <c r="O26" s="1"/>
      <c r="P26" s="1"/>
      <c r="Q26" s="1"/>
      <c r="R26" s="1"/>
      <c r="S26" s="1"/>
      <c r="T26" s="1"/>
      <c r="U26" s="1"/>
      <c r="V26" s="1"/>
    </row>
    <row r="27" spans="1:22" ht="15" thickTop="1" x14ac:dyDescent="0.3">
      <c r="A27" s="20"/>
      <c r="B27" s="20"/>
      <c r="C27" s="20"/>
      <c r="D27" s="20"/>
      <c r="E27" s="20"/>
      <c r="F27" s="20"/>
      <c r="G27" s="70"/>
      <c r="H27" s="16"/>
      <c r="I27" s="16"/>
      <c r="J27" s="30"/>
      <c r="K27" s="16"/>
      <c r="L27" s="16"/>
      <c r="M27" s="16"/>
      <c r="O27" s="1"/>
      <c r="P27" s="1"/>
      <c r="Q27" s="1"/>
      <c r="R27" s="1"/>
      <c r="S27" s="1"/>
      <c r="T27" s="1"/>
      <c r="U27" s="1"/>
      <c r="V27" s="1"/>
    </row>
    <row r="28" spans="1:22" x14ac:dyDescent="0.3">
      <c r="A28" s="20"/>
      <c r="B28" s="20"/>
      <c r="C28" s="20"/>
      <c r="D28" s="20"/>
      <c r="E28" s="20"/>
      <c r="F28" s="20"/>
      <c r="G28" s="70"/>
      <c r="H28" s="16"/>
      <c r="I28" s="16"/>
      <c r="J28" s="30"/>
      <c r="K28" s="16"/>
      <c r="L28" s="16"/>
      <c r="M28" s="16"/>
      <c r="O28" s="1"/>
      <c r="P28" s="1"/>
      <c r="Q28" s="1"/>
      <c r="R28" s="1"/>
      <c r="S28" s="1"/>
      <c r="T28" s="1"/>
      <c r="U28" s="1"/>
      <c r="V28" s="1"/>
    </row>
    <row r="29" spans="1:22" x14ac:dyDescent="0.3">
      <c r="A29" s="20"/>
      <c r="B29" s="20"/>
      <c r="C29" s="20"/>
      <c r="D29" s="20"/>
      <c r="E29" s="20"/>
      <c r="F29" s="20"/>
      <c r="G29" s="70"/>
      <c r="H29" s="16"/>
      <c r="I29" s="16"/>
      <c r="J29" s="30"/>
      <c r="K29" s="16"/>
      <c r="L29" s="16"/>
      <c r="M29" s="16"/>
      <c r="O29" s="1"/>
      <c r="P29" s="1"/>
      <c r="Q29" s="1"/>
      <c r="R29" s="1"/>
      <c r="S29" s="1"/>
      <c r="T29" s="1"/>
      <c r="U29" s="1"/>
      <c r="V29" s="1"/>
    </row>
    <row r="30" spans="1:22" x14ac:dyDescent="0.3">
      <c r="A30" s="20"/>
      <c r="B30" s="20"/>
      <c r="C30" s="20"/>
      <c r="D30" s="20"/>
      <c r="E30" s="20"/>
      <c r="F30" s="20"/>
      <c r="G30" s="16"/>
      <c r="H30" s="16"/>
      <c r="I30" s="16"/>
      <c r="J30" s="30"/>
      <c r="K30" s="16"/>
      <c r="L30" s="16"/>
      <c r="M30" s="16"/>
      <c r="O30" s="1"/>
      <c r="P30" s="1"/>
      <c r="Q30" s="1"/>
      <c r="R30" s="1"/>
      <c r="S30" s="1"/>
      <c r="T30" s="1"/>
      <c r="U30" s="1"/>
      <c r="V30" s="1"/>
    </row>
    <row r="31" spans="1:22" x14ac:dyDescent="0.3">
      <c r="A31" s="20"/>
      <c r="B31" s="20"/>
      <c r="C31" s="20"/>
      <c r="D31" s="20"/>
      <c r="E31" s="20"/>
      <c r="F31" s="20"/>
      <c r="G31" s="16"/>
      <c r="H31" s="16"/>
      <c r="I31" s="16"/>
      <c r="J31" s="30"/>
      <c r="K31" s="16"/>
      <c r="L31" s="16"/>
      <c r="M31" s="16"/>
      <c r="O31" s="1"/>
      <c r="P31" s="1"/>
      <c r="Q31" s="1"/>
      <c r="R31" s="1"/>
      <c r="S31" s="1"/>
      <c r="T31" s="1"/>
      <c r="U31" s="1"/>
      <c r="V31" s="1"/>
    </row>
    <row r="32" spans="1:22" x14ac:dyDescent="0.3">
      <c r="A32" s="20"/>
      <c r="B32" s="20"/>
      <c r="C32" s="20"/>
      <c r="D32" s="20"/>
      <c r="E32" s="20"/>
      <c r="F32" s="20"/>
      <c r="G32" s="16"/>
      <c r="H32" s="16"/>
      <c r="I32" s="16"/>
      <c r="J32" s="30"/>
      <c r="K32" s="16"/>
      <c r="L32" s="16"/>
      <c r="M32" s="16"/>
      <c r="O32" s="1"/>
      <c r="P32" s="1"/>
      <c r="Q32" s="1"/>
      <c r="R32" s="1"/>
      <c r="S32" s="1"/>
      <c r="T32" s="1"/>
      <c r="U32" s="1"/>
      <c r="V32" s="1"/>
    </row>
  </sheetData>
  <autoFilter ref="A4:M4" xr:uid="{F901662B-5AD5-4310-88A5-6696A1A34C17}">
    <sortState xmlns:xlrd2="http://schemas.microsoft.com/office/spreadsheetml/2017/richdata2" ref="A5:M25">
      <sortCondition descending="1" ref="A4"/>
    </sortState>
  </autoFilter>
  <mergeCells count="1">
    <mergeCell ref="L2:M3"/>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CB0BE-F581-4DDE-85DE-1CE08BDC3B4A}">
  <sheetPr codeName="Sheet6"/>
  <dimension ref="A1:Z46"/>
  <sheetViews>
    <sheetView topLeftCell="E1" zoomScale="80" zoomScaleNormal="80" workbookViewId="0">
      <selection activeCell="P12" sqref="P12"/>
    </sheetView>
  </sheetViews>
  <sheetFormatPr defaultRowHeight="14.4" x14ac:dyDescent="0.3"/>
  <cols>
    <col min="1" max="1" width="11.1796875" customWidth="1"/>
    <col min="2" max="2" width="18.453125" customWidth="1"/>
    <col min="3" max="3" width="23.36328125" customWidth="1"/>
    <col min="4" max="4" width="14.36328125" customWidth="1"/>
    <col min="5" max="5" width="16.08984375" customWidth="1"/>
    <col min="6" max="6" width="40.08984375" customWidth="1"/>
    <col min="7" max="7" width="17.36328125" style="9" customWidth="1"/>
    <col min="8" max="8" width="12.6328125" style="9" customWidth="1"/>
    <col min="9" max="9" width="14.1796875" style="9" customWidth="1"/>
    <col min="10" max="10" width="14.08984375" style="12" customWidth="1"/>
    <col min="11" max="11" width="11.90625" style="9" hidden="1" customWidth="1"/>
    <col min="12" max="12" width="17.36328125" style="9" hidden="1" customWidth="1"/>
    <col min="13" max="13" width="15.81640625" style="9" hidden="1" customWidth="1"/>
    <col min="14" max="14" width="11.36328125" style="9" customWidth="1"/>
    <col min="15" max="15" width="17.08984375" style="9" customWidth="1"/>
    <col min="16" max="16" width="20.90625" style="9" customWidth="1"/>
  </cols>
  <sheetData>
    <row r="1" spans="1:26" ht="23.25" customHeight="1" x14ac:dyDescent="0.3">
      <c r="A1" s="279" t="s">
        <v>448</v>
      </c>
      <c r="B1" s="276"/>
      <c r="C1" s="276"/>
      <c r="D1" s="276"/>
      <c r="E1" s="276"/>
      <c r="F1" s="276"/>
      <c r="G1" s="276"/>
      <c r="H1" s="276"/>
      <c r="I1" s="276"/>
      <c r="J1" s="276"/>
      <c r="K1" s="276"/>
      <c r="L1" s="276"/>
      <c r="M1" s="276"/>
      <c r="N1" s="276"/>
      <c r="O1" s="276"/>
      <c r="P1" s="276"/>
    </row>
    <row r="2" spans="1:26" ht="23.25" customHeight="1" x14ac:dyDescent="0.3">
      <c r="A2" s="276"/>
      <c r="B2" s="276"/>
      <c r="C2" s="276"/>
      <c r="D2" s="276"/>
      <c r="E2" s="276"/>
      <c r="F2" s="276"/>
      <c r="G2" s="276"/>
      <c r="H2" s="276"/>
      <c r="I2" s="276"/>
      <c r="J2" s="276"/>
      <c r="K2" s="276"/>
      <c r="L2" s="276"/>
      <c r="M2" s="276"/>
      <c r="N2" s="345" t="s">
        <v>614</v>
      </c>
      <c r="O2" s="345"/>
      <c r="P2" s="345"/>
    </row>
    <row r="3" spans="1:26" ht="60" customHeight="1" x14ac:dyDescent="0.3">
      <c r="A3" s="281" t="s">
        <v>92</v>
      </c>
      <c r="B3" s="281" t="s">
        <v>93</v>
      </c>
      <c r="C3" s="281" t="s">
        <v>94</v>
      </c>
      <c r="D3" s="281" t="s">
        <v>95</v>
      </c>
      <c r="E3" s="281" t="s">
        <v>652</v>
      </c>
      <c r="F3" s="281" t="s">
        <v>96</v>
      </c>
      <c r="G3" s="281" t="s">
        <v>98</v>
      </c>
      <c r="H3" s="281" t="s">
        <v>97</v>
      </c>
      <c r="I3" s="281" t="s">
        <v>99</v>
      </c>
      <c r="J3" s="281" t="s">
        <v>100</v>
      </c>
      <c r="K3" s="276" t="s">
        <v>475</v>
      </c>
      <c r="L3" s="276" t="s">
        <v>718</v>
      </c>
      <c r="M3" s="276" t="s">
        <v>654</v>
      </c>
      <c r="N3" s="281" t="s">
        <v>475</v>
      </c>
      <c r="O3" s="307" t="s">
        <v>733</v>
      </c>
      <c r="P3" s="281" t="s">
        <v>654</v>
      </c>
      <c r="Q3" s="3"/>
      <c r="R3" s="3"/>
      <c r="S3" s="1"/>
      <c r="T3" s="1"/>
      <c r="U3" s="1"/>
      <c r="V3" s="1"/>
      <c r="W3" s="1"/>
      <c r="X3" s="1"/>
      <c r="Y3" s="1"/>
      <c r="Z3" s="1"/>
    </row>
    <row r="4" spans="1:26" ht="28.8" x14ac:dyDescent="0.3">
      <c r="A4" s="282">
        <v>1172</v>
      </c>
      <c r="B4" s="129" t="s">
        <v>359</v>
      </c>
      <c r="C4" s="13" t="s">
        <v>360</v>
      </c>
      <c r="D4" s="283">
        <v>2018</v>
      </c>
      <c r="E4" s="283">
        <v>2018</v>
      </c>
      <c r="F4" s="182" t="s">
        <v>467</v>
      </c>
      <c r="G4" s="284">
        <v>4000</v>
      </c>
      <c r="H4" s="284">
        <v>3866.6663291139239</v>
      </c>
      <c r="I4" s="284">
        <v>6600</v>
      </c>
      <c r="J4" s="285">
        <v>0.58585853471423088</v>
      </c>
      <c r="K4" s="145">
        <v>0.5</v>
      </c>
      <c r="L4" s="145">
        <v>2100</v>
      </c>
      <c r="M4" s="146">
        <v>661.5</v>
      </c>
      <c r="N4" s="280">
        <v>0.29292926735711544</v>
      </c>
      <c r="O4" s="280">
        <v>1230.3029228998848</v>
      </c>
      <c r="P4" s="280">
        <f>O4*Summary!E7</f>
        <v>387.54542071346373</v>
      </c>
      <c r="Q4" s="3"/>
      <c r="R4" s="3"/>
      <c r="S4" s="1"/>
      <c r="T4" s="1"/>
      <c r="U4" s="1"/>
      <c r="V4" s="1"/>
      <c r="W4" s="1"/>
      <c r="X4" s="1"/>
      <c r="Y4" s="1"/>
      <c r="Z4" s="1"/>
    </row>
    <row r="5" spans="1:26" ht="72.599999999999994" thickBot="1" x14ac:dyDescent="0.35">
      <c r="A5" s="105">
        <v>1162</v>
      </c>
      <c r="B5" s="128" t="s">
        <v>361</v>
      </c>
      <c r="C5" s="2" t="s">
        <v>362</v>
      </c>
      <c r="D5" s="104">
        <v>2018</v>
      </c>
      <c r="E5" s="104">
        <v>2017</v>
      </c>
      <c r="F5" s="197" t="s">
        <v>468</v>
      </c>
      <c r="G5" s="102">
        <v>170000</v>
      </c>
      <c r="H5" s="102">
        <v>161052.64000000001</v>
      </c>
      <c r="I5" s="102">
        <v>240000</v>
      </c>
      <c r="J5" s="103">
        <v>0.67105266666666663</v>
      </c>
      <c r="K5" s="146" t="s">
        <v>47</v>
      </c>
      <c r="L5" s="145">
        <v>65000</v>
      </c>
      <c r="M5" s="146">
        <v>20475</v>
      </c>
      <c r="N5" s="146" t="s">
        <v>47</v>
      </c>
      <c r="O5" s="146">
        <v>43618.423333333325</v>
      </c>
      <c r="P5" s="146">
        <f>O5*Summary!E7</f>
        <v>13739.803349999998</v>
      </c>
      <c r="Q5" s="3"/>
      <c r="R5" s="3"/>
      <c r="S5" s="1"/>
      <c r="T5" s="1"/>
      <c r="U5" s="1"/>
      <c r="V5" s="1"/>
      <c r="W5" s="1"/>
      <c r="X5" s="1"/>
      <c r="Y5" s="1"/>
      <c r="Z5" s="1"/>
    </row>
    <row r="6" spans="1:26" ht="86.4" x14ac:dyDescent="0.3">
      <c r="A6" s="100">
        <v>1149</v>
      </c>
      <c r="B6" s="2" t="s">
        <v>19</v>
      </c>
      <c r="C6" s="2" t="s">
        <v>363</v>
      </c>
      <c r="D6" s="101">
        <v>2018</v>
      </c>
      <c r="E6" s="101">
        <v>2018</v>
      </c>
      <c r="F6" s="182" t="s">
        <v>469</v>
      </c>
      <c r="G6" s="102">
        <v>2800</v>
      </c>
      <c r="H6" s="102">
        <v>2659.99</v>
      </c>
      <c r="I6" s="102">
        <v>2800</v>
      </c>
      <c r="J6" s="103">
        <v>0.94999642857142852</v>
      </c>
      <c r="K6" s="146" t="s">
        <v>47</v>
      </c>
      <c r="L6" s="146">
        <v>300</v>
      </c>
      <c r="M6" s="146">
        <v>94.5</v>
      </c>
      <c r="N6" s="146" t="s">
        <v>47</v>
      </c>
      <c r="O6" s="146">
        <v>284.99892857142856</v>
      </c>
      <c r="P6" s="146">
        <f>O6*Summary!E7</f>
        <v>89.774662500000005</v>
      </c>
      <c r="Q6" s="3"/>
      <c r="R6" s="3"/>
      <c r="S6" s="1"/>
      <c r="T6" s="1"/>
      <c r="U6" s="1"/>
      <c r="V6" s="1"/>
      <c r="W6" s="1"/>
      <c r="X6" s="1"/>
      <c r="Y6" s="1"/>
      <c r="Z6" s="1"/>
    </row>
    <row r="7" spans="1:26" ht="28.8" x14ac:dyDescent="0.3">
      <c r="A7" s="106">
        <v>1031</v>
      </c>
      <c r="B7" s="2" t="s">
        <v>21</v>
      </c>
      <c r="C7" s="2" t="s">
        <v>367</v>
      </c>
      <c r="D7" s="101">
        <v>2017</v>
      </c>
      <c r="E7" s="101">
        <v>2017</v>
      </c>
      <c r="F7" s="150" t="s">
        <v>470</v>
      </c>
      <c r="G7" s="102">
        <v>12500</v>
      </c>
      <c r="H7" s="102">
        <v>10862.5</v>
      </c>
      <c r="I7" s="107">
        <v>22000</v>
      </c>
      <c r="J7" s="103">
        <v>0.49375000000000002</v>
      </c>
      <c r="K7" s="147">
        <v>0.09</v>
      </c>
      <c r="L7" s="146">
        <v>85</v>
      </c>
      <c r="M7" s="146">
        <v>27</v>
      </c>
      <c r="N7" s="146">
        <v>4.4437499999999998E-2</v>
      </c>
      <c r="O7" s="146">
        <v>41.96875</v>
      </c>
      <c r="P7" s="146">
        <f>O7*Summary!E7</f>
        <v>13.22015625</v>
      </c>
      <c r="Q7" s="3"/>
      <c r="R7" s="3"/>
      <c r="S7" s="1"/>
      <c r="T7" s="1"/>
      <c r="U7" s="1"/>
      <c r="V7" s="1"/>
      <c r="W7" s="1"/>
      <c r="X7" s="1"/>
      <c r="Y7" s="1"/>
      <c r="Z7" s="1"/>
    </row>
    <row r="8" spans="1:26" ht="45" x14ac:dyDescent="0.3">
      <c r="A8" s="100">
        <v>1013</v>
      </c>
      <c r="B8" s="2" t="s">
        <v>22</v>
      </c>
      <c r="C8" s="2" t="s">
        <v>368</v>
      </c>
      <c r="D8" s="101">
        <v>2017</v>
      </c>
      <c r="E8" s="101">
        <v>2017</v>
      </c>
      <c r="F8" s="143" t="s">
        <v>471</v>
      </c>
      <c r="G8" s="102">
        <v>7385</v>
      </c>
      <c r="H8" s="102">
        <v>6730.96</v>
      </c>
      <c r="I8" s="102">
        <v>12900</v>
      </c>
      <c r="J8" s="103">
        <v>0.5217798449612403</v>
      </c>
      <c r="K8" s="146">
        <v>5</v>
      </c>
      <c r="L8" s="146">
        <v>8300</v>
      </c>
      <c r="M8" s="146">
        <v>2615</v>
      </c>
      <c r="N8" s="146">
        <v>2.6088992248062017</v>
      </c>
      <c r="O8" s="146">
        <v>4330.7727131782949</v>
      </c>
      <c r="P8" s="146">
        <f>O8*Summary!E7</f>
        <v>1364.1934046511628</v>
      </c>
      <c r="Q8" s="3"/>
      <c r="R8" s="3"/>
      <c r="S8" s="1"/>
      <c r="T8" s="1"/>
      <c r="U8" s="1"/>
      <c r="V8" s="1"/>
      <c r="W8" s="1"/>
      <c r="X8" s="1"/>
      <c r="Y8" s="1"/>
      <c r="Z8" s="1"/>
    </row>
    <row r="9" spans="1:26" ht="57.6" x14ac:dyDescent="0.3">
      <c r="A9" s="106">
        <v>1038</v>
      </c>
      <c r="B9" s="2" t="s">
        <v>364</v>
      </c>
      <c r="C9" s="2" t="s">
        <v>365</v>
      </c>
      <c r="D9" s="101">
        <v>2016</v>
      </c>
      <c r="E9" s="101">
        <v>2016</v>
      </c>
      <c r="F9" s="137" t="s">
        <v>472</v>
      </c>
      <c r="G9" s="102">
        <v>14055</v>
      </c>
      <c r="H9" s="102">
        <v>12649.480685722137</v>
      </c>
      <c r="I9" s="102">
        <v>24200</v>
      </c>
      <c r="J9" s="103">
        <v>0.52270581345959244</v>
      </c>
      <c r="K9" s="146" t="s">
        <v>47</v>
      </c>
      <c r="L9" s="146">
        <v>193</v>
      </c>
      <c r="M9" s="146">
        <v>60.795000000000002</v>
      </c>
      <c r="N9" s="146" t="s">
        <v>47</v>
      </c>
      <c r="O9" s="146">
        <v>100.88222199770135</v>
      </c>
      <c r="P9" s="146">
        <f>O9*Summary!E7</f>
        <v>31.777899929275925</v>
      </c>
      <c r="Q9" s="3"/>
      <c r="R9" s="3"/>
      <c r="S9" s="1"/>
      <c r="T9" s="1"/>
      <c r="U9" s="1"/>
      <c r="V9" s="1"/>
      <c r="W9" s="1"/>
      <c r="X9" s="1"/>
      <c r="Y9" s="1"/>
      <c r="Z9" s="1"/>
    </row>
    <row r="10" spans="1:26" ht="43.2" x14ac:dyDescent="0.3">
      <c r="A10" s="106">
        <v>1032</v>
      </c>
      <c r="B10" s="2" t="s">
        <v>20</v>
      </c>
      <c r="C10" s="2" t="s">
        <v>366</v>
      </c>
      <c r="D10" s="101">
        <v>2016</v>
      </c>
      <c r="E10" s="101">
        <v>2016</v>
      </c>
      <c r="F10" s="137" t="s">
        <v>473</v>
      </c>
      <c r="G10" s="102">
        <v>7500</v>
      </c>
      <c r="H10" s="102">
        <v>6375</v>
      </c>
      <c r="I10" s="102">
        <v>17000</v>
      </c>
      <c r="J10" s="103">
        <v>0.375</v>
      </c>
      <c r="K10" s="147">
        <v>0.03</v>
      </c>
      <c r="L10" s="146">
        <v>30</v>
      </c>
      <c r="M10" s="146">
        <v>9.4499999999999993</v>
      </c>
      <c r="N10" s="146">
        <v>1.125E-2</v>
      </c>
      <c r="O10" s="146">
        <v>11.25</v>
      </c>
      <c r="P10" s="146">
        <f>O10*Summary!E7</f>
        <v>3.5437500000000002</v>
      </c>
      <c r="Q10" s="3"/>
      <c r="R10" s="3"/>
      <c r="S10" s="1"/>
      <c r="T10" s="1"/>
      <c r="U10" s="1"/>
      <c r="V10" s="1"/>
      <c r="W10" s="1"/>
      <c r="X10" s="1"/>
      <c r="Y10" s="1"/>
      <c r="Z10" s="1"/>
    </row>
    <row r="11" spans="1:26" ht="57.6" x14ac:dyDescent="0.3">
      <c r="A11" s="108">
        <v>1027</v>
      </c>
      <c r="B11" s="2" t="s">
        <v>5</v>
      </c>
      <c r="C11" s="2" t="s">
        <v>358</v>
      </c>
      <c r="D11" s="109">
        <v>2012</v>
      </c>
      <c r="E11" s="110">
        <v>2012</v>
      </c>
      <c r="F11" s="150" t="s">
        <v>474</v>
      </c>
      <c r="G11" s="7">
        <v>407900</v>
      </c>
      <c r="H11" s="7">
        <v>367043.14399999997</v>
      </c>
      <c r="I11" s="7">
        <v>546000</v>
      </c>
      <c r="J11" s="111">
        <v>0.67</v>
      </c>
      <c r="K11" s="6">
        <v>1.107</v>
      </c>
      <c r="L11" s="6">
        <v>89000</v>
      </c>
      <c r="M11" s="6">
        <v>28035</v>
      </c>
      <c r="N11" s="6">
        <v>0.74399999999999999</v>
      </c>
      <c r="O11" s="6">
        <v>59829.377</v>
      </c>
      <c r="P11" s="146">
        <f>O11*Summary!E7</f>
        <v>18846.253755000002</v>
      </c>
      <c r="Q11" s="3"/>
      <c r="R11" s="3"/>
      <c r="S11" s="1"/>
      <c r="T11" s="1"/>
      <c r="U11" s="1"/>
      <c r="V11" s="1"/>
      <c r="W11" s="1"/>
      <c r="X11" s="1"/>
      <c r="Y11" s="1"/>
      <c r="Z11" s="1"/>
    </row>
    <row r="12" spans="1:26" ht="15" thickBot="1" x14ac:dyDescent="0.35">
      <c r="A12" s="20"/>
      <c r="B12" s="20"/>
      <c r="C12" s="20"/>
      <c r="D12" s="20"/>
      <c r="E12" s="20"/>
      <c r="F12" s="212" t="s">
        <v>653</v>
      </c>
      <c r="G12" s="184">
        <f>SUM(G4:G11)</f>
        <v>626140</v>
      </c>
      <c r="H12" s="184">
        <f>SUM(H4:H11)</f>
        <v>571240.38101483602</v>
      </c>
      <c r="I12" s="184">
        <f>SUM(I4:I11)</f>
        <v>871500</v>
      </c>
      <c r="J12" s="185"/>
      <c r="K12" s="184"/>
      <c r="L12" s="184"/>
      <c r="M12" s="184"/>
      <c r="N12" s="184">
        <f>SUM(N4:N11)</f>
        <v>3.7015159921633174</v>
      </c>
      <c r="O12" s="184">
        <f>SUM(O4:O11)</f>
        <v>109447.97586998064</v>
      </c>
      <c r="P12" s="184">
        <f>SUM(P4:P11)</f>
        <v>34476.112399043908</v>
      </c>
      <c r="Q12" s="3"/>
      <c r="R12" s="3"/>
      <c r="S12" s="1"/>
      <c r="T12" s="1"/>
      <c r="U12" s="1"/>
      <c r="V12" s="1"/>
      <c r="W12" s="1"/>
      <c r="X12" s="1"/>
      <c r="Y12" s="1"/>
      <c r="Z12" s="1"/>
    </row>
    <row r="13" spans="1:26" ht="15" thickTop="1" x14ac:dyDescent="0.3">
      <c r="A13" s="20"/>
      <c r="B13" s="99"/>
      <c r="C13" s="20"/>
      <c r="D13" s="20"/>
      <c r="E13" s="20"/>
      <c r="F13" s="112"/>
      <c r="G13" s="16"/>
      <c r="H13" s="16"/>
      <c r="I13" s="16"/>
      <c r="J13" s="30"/>
      <c r="K13" s="16"/>
      <c r="L13" s="16"/>
      <c r="M13" s="16"/>
      <c r="N13" s="179"/>
      <c r="O13" s="16"/>
      <c r="P13" s="16"/>
      <c r="Q13" s="3"/>
      <c r="R13" s="3"/>
      <c r="S13" s="1"/>
      <c r="T13" s="1"/>
      <c r="U13" s="1"/>
      <c r="V13" s="1"/>
      <c r="W13" s="1"/>
      <c r="X13" s="1"/>
      <c r="Y13" s="1"/>
      <c r="Z13" s="1"/>
    </row>
    <row r="14" spans="1:26" x14ac:dyDescent="0.3">
      <c r="A14" s="20"/>
      <c r="B14" s="20"/>
      <c r="C14" s="20"/>
      <c r="D14" s="20"/>
      <c r="E14" s="20"/>
      <c r="F14" s="112"/>
      <c r="G14" s="16"/>
      <c r="H14" s="16"/>
      <c r="I14" s="16"/>
      <c r="J14" s="30"/>
      <c r="K14" s="16"/>
      <c r="L14" s="16"/>
      <c r="M14" s="16"/>
      <c r="N14" s="16"/>
      <c r="O14" s="16"/>
      <c r="P14" s="16"/>
      <c r="Q14" s="3"/>
      <c r="R14" s="3"/>
      <c r="S14" s="1"/>
      <c r="T14" s="1"/>
      <c r="U14" s="1"/>
      <c r="V14" s="1"/>
      <c r="W14" s="1"/>
      <c r="X14" s="1"/>
      <c r="Y14" s="1"/>
      <c r="Z14" s="1"/>
    </row>
    <row r="15" spans="1:26" x14ac:dyDescent="0.3">
      <c r="A15" s="20"/>
      <c r="B15" s="20"/>
      <c r="C15" s="20"/>
      <c r="D15" s="20"/>
      <c r="E15" s="20"/>
      <c r="F15" s="20"/>
      <c r="G15" s="16"/>
      <c r="H15" s="16"/>
      <c r="I15" s="16"/>
      <c r="J15" s="30"/>
      <c r="K15" s="16"/>
      <c r="L15" s="16"/>
      <c r="M15" s="16"/>
      <c r="N15" s="16"/>
      <c r="O15" s="16"/>
      <c r="P15" s="16"/>
      <c r="Q15" s="3"/>
      <c r="R15" s="3"/>
      <c r="S15" s="1"/>
      <c r="T15" s="1"/>
      <c r="U15" s="1"/>
      <c r="V15" s="1"/>
      <c r="W15" s="1"/>
      <c r="X15" s="1"/>
      <c r="Y15" s="1"/>
      <c r="Z15" s="1"/>
    </row>
    <row r="16" spans="1:26" x14ac:dyDescent="0.3">
      <c r="A16" s="20"/>
      <c r="B16" s="20"/>
      <c r="C16" s="20"/>
      <c r="D16" s="20"/>
      <c r="E16" s="20"/>
      <c r="F16" s="20"/>
      <c r="G16" s="16"/>
      <c r="H16" s="16"/>
      <c r="I16" s="16"/>
      <c r="J16" s="30"/>
      <c r="K16" s="16"/>
      <c r="L16" s="16"/>
      <c r="M16" s="16"/>
      <c r="N16" s="16"/>
      <c r="O16" s="16"/>
      <c r="P16" s="16"/>
      <c r="Q16" s="3"/>
      <c r="R16" s="3"/>
      <c r="S16" s="1"/>
      <c r="T16" s="1"/>
      <c r="U16" s="1"/>
      <c r="V16" s="1"/>
      <c r="W16" s="1"/>
      <c r="X16" s="1"/>
      <c r="Y16" s="1"/>
      <c r="Z16" s="1"/>
    </row>
    <row r="17" spans="1:26" x14ac:dyDescent="0.3">
      <c r="A17" s="20"/>
      <c r="B17" s="20"/>
      <c r="C17" s="20"/>
      <c r="D17" s="20"/>
      <c r="E17" s="20"/>
      <c r="F17" s="20"/>
      <c r="G17" s="16"/>
      <c r="H17" s="16"/>
      <c r="I17" s="16"/>
      <c r="J17" s="30"/>
      <c r="K17" s="16"/>
      <c r="L17" s="16"/>
      <c r="M17" s="16"/>
      <c r="N17" s="16"/>
      <c r="O17" s="16"/>
      <c r="P17" s="16"/>
      <c r="Q17" s="3"/>
      <c r="R17" s="3"/>
      <c r="S17" s="1"/>
      <c r="T17" s="1"/>
      <c r="U17" s="1"/>
      <c r="V17" s="1"/>
      <c r="W17" s="1"/>
      <c r="X17" s="1"/>
      <c r="Y17" s="1"/>
      <c r="Z17" s="1"/>
    </row>
    <row r="18" spans="1:26" x14ac:dyDescent="0.3">
      <c r="A18" s="21"/>
      <c r="B18" s="21"/>
      <c r="C18" s="21"/>
      <c r="D18" s="21"/>
      <c r="E18" s="21"/>
      <c r="F18" s="21"/>
      <c r="G18" s="22"/>
      <c r="H18" s="22"/>
      <c r="I18" s="22"/>
      <c r="J18" s="23"/>
      <c r="K18" s="22"/>
      <c r="L18" s="22"/>
      <c r="M18" s="22"/>
      <c r="N18" s="22"/>
      <c r="O18" s="22"/>
      <c r="P18" s="22"/>
      <c r="Q18" s="3"/>
      <c r="R18" s="3"/>
      <c r="S18" s="1"/>
      <c r="T18" s="1"/>
      <c r="U18" s="1"/>
      <c r="V18" s="1"/>
      <c r="W18" s="1"/>
      <c r="X18" s="1"/>
      <c r="Y18" s="1"/>
      <c r="Z18" s="1"/>
    </row>
    <row r="19" spans="1:26" x14ac:dyDescent="0.3">
      <c r="A19" s="21"/>
      <c r="B19" s="21"/>
      <c r="C19" s="21"/>
      <c r="D19" s="21"/>
      <c r="E19" s="21"/>
      <c r="F19" s="21"/>
      <c r="G19" s="22"/>
      <c r="H19" s="22"/>
      <c r="I19" s="22"/>
      <c r="J19" s="23"/>
      <c r="K19" s="22"/>
      <c r="L19" s="22"/>
      <c r="M19" s="22"/>
      <c r="N19" s="22"/>
      <c r="O19" s="22"/>
      <c r="P19" s="22"/>
      <c r="Q19" s="3"/>
      <c r="R19" s="3"/>
      <c r="S19" s="1"/>
      <c r="T19" s="1"/>
      <c r="U19" s="1"/>
      <c r="V19" s="1"/>
      <c r="W19" s="1"/>
      <c r="X19" s="1"/>
      <c r="Y19" s="1"/>
      <c r="Z19" s="1"/>
    </row>
    <row r="20" spans="1:26" x14ac:dyDescent="0.3">
      <c r="A20" s="21"/>
      <c r="B20" s="21"/>
      <c r="C20" s="21"/>
      <c r="D20" s="21"/>
      <c r="E20" s="21"/>
      <c r="F20" s="21"/>
      <c r="G20" s="22"/>
      <c r="H20" s="22"/>
      <c r="I20" s="22"/>
      <c r="J20" s="23"/>
      <c r="K20" s="22"/>
      <c r="L20" s="22"/>
      <c r="M20" s="22"/>
      <c r="N20" s="22"/>
      <c r="O20" s="22"/>
      <c r="P20" s="22"/>
      <c r="Q20" s="3"/>
      <c r="R20" s="3"/>
      <c r="S20" s="1"/>
      <c r="T20" s="1"/>
      <c r="U20" s="1"/>
      <c r="V20" s="1"/>
      <c r="W20" s="1"/>
      <c r="X20" s="1"/>
      <c r="Y20" s="1"/>
      <c r="Z20" s="1"/>
    </row>
    <row r="21" spans="1:26" x14ac:dyDescent="0.3">
      <c r="A21" s="21"/>
      <c r="B21" s="21"/>
      <c r="C21" s="21"/>
      <c r="D21" s="21"/>
      <c r="E21" s="21"/>
      <c r="F21" s="21"/>
      <c r="G21" s="22"/>
      <c r="H21" s="22"/>
      <c r="I21" s="22"/>
      <c r="J21" s="23"/>
      <c r="K21" s="22"/>
      <c r="L21" s="22"/>
      <c r="M21" s="22"/>
      <c r="N21" s="22"/>
      <c r="O21" s="22"/>
      <c r="P21" s="22"/>
      <c r="Q21" s="3"/>
      <c r="R21" s="3"/>
      <c r="S21" s="1"/>
      <c r="T21" s="1"/>
      <c r="U21" s="1"/>
      <c r="V21" s="1"/>
      <c r="W21" s="1"/>
      <c r="X21" s="1"/>
      <c r="Y21" s="1"/>
      <c r="Z21" s="1"/>
    </row>
    <row r="22" spans="1:26" x14ac:dyDescent="0.3">
      <c r="A22" s="21"/>
      <c r="B22" s="21"/>
      <c r="C22" s="21"/>
      <c r="D22" s="21"/>
      <c r="E22" s="21"/>
      <c r="F22" s="21"/>
      <c r="G22" s="22"/>
      <c r="H22" s="22"/>
      <c r="I22" s="22"/>
      <c r="J22" s="23"/>
      <c r="K22" s="22"/>
      <c r="L22" s="22"/>
      <c r="M22" s="22"/>
      <c r="N22" s="22"/>
      <c r="O22" s="22"/>
      <c r="P22" s="22"/>
      <c r="Q22" s="3"/>
      <c r="R22" s="3"/>
      <c r="S22" s="1"/>
      <c r="T22" s="1"/>
      <c r="U22" s="1"/>
      <c r="V22" s="1"/>
      <c r="W22" s="1"/>
      <c r="X22" s="1"/>
      <c r="Y22" s="1"/>
      <c r="Z22" s="1"/>
    </row>
    <row r="23" spans="1:26" x14ac:dyDescent="0.3">
      <c r="A23" s="21"/>
      <c r="B23" s="21"/>
      <c r="C23" s="21"/>
      <c r="D23" s="21"/>
      <c r="E23" s="21"/>
      <c r="F23" s="21"/>
      <c r="G23" s="22"/>
      <c r="H23" s="22"/>
      <c r="I23" s="22"/>
      <c r="J23" s="23"/>
      <c r="K23" s="22"/>
      <c r="L23" s="22"/>
      <c r="M23" s="22"/>
      <c r="N23" s="22"/>
      <c r="O23" s="22"/>
      <c r="P23" s="22"/>
      <c r="Q23" s="3"/>
      <c r="R23" s="3"/>
      <c r="S23" s="1"/>
      <c r="T23" s="1"/>
      <c r="U23" s="1"/>
      <c r="V23" s="1"/>
      <c r="W23" s="1"/>
      <c r="X23" s="1"/>
      <c r="Y23" s="1"/>
      <c r="Z23" s="1"/>
    </row>
    <row r="24" spans="1:26" x14ac:dyDescent="0.3">
      <c r="A24" s="21"/>
      <c r="B24" s="21"/>
      <c r="C24" s="21"/>
      <c r="D24" s="21"/>
      <c r="E24" s="21"/>
      <c r="F24" s="21"/>
      <c r="G24" s="22"/>
      <c r="H24" s="22"/>
      <c r="I24" s="22"/>
      <c r="J24" s="23"/>
      <c r="K24" s="22"/>
      <c r="L24" s="22"/>
      <c r="M24" s="22"/>
      <c r="N24" s="22"/>
      <c r="O24" s="22"/>
      <c r="P24" s="22"/>
      <c r="Q24" s="3"/>
      <c r="R24" s="3"/>
      <c r="S24" s="1"/>
      <c r="T24" s="1"/>
      <c r="U24" s="1"/>
      <c r="V24" s="1"/>
      <c r="W24" s="1"/>
      <c r="X24" s="1"/>
      <c r="Y24" s="1"/>
      <c r="Z24" s="1"/>
    </row>
    <row r="25" spans="1:26" x14ac:dyDescent="0.3">
      <c r="A25" s="21"/>
      <c r="B25" s="21"/>
      <c r="C25" s="21"/>
      <c r="D25" s="21"/>
      <c r="E25" s="21"/>
      <c r="F25" s="21"/>
      <c r="G25" s="22"/>
      <c r="H25" s="22"/>
      <c r="I25" s="22"/>
      <c r="J25" s="23"/>
      <c r="K25" s="22"/>
      <c r="L25" s="22"/>
      <c r="M25" s="22"/>
      <c r="N25" s="22"/>
      <c r="O25" s="22"/>
      <c r="P25" s="22"/>
      <c r="Q25" s="3"/>
      <c r="R25" s="3"/>
      <c r="S25" s="1"/>
      <c r="T25" s="1"/>
      <c r="U25" s="1"/>
      <c r="V25" s="1"/>
      <c r="W25" s="1"/>
      <c r="X25" s="1"/>
      <c r="Y25" s="1"/>
      <c r="Z25" s="1"/>
    </row>
    <row r="26" spans="1:26" x14ac:dyDescent="0.3">
      <c r="A26" s="21"/>
      <c r="B26" s="21"/>
      <c r="C26" s="21"/>
      <c r="D26" s="21"/>
      <c r="E26" s="21"/>
      <c r="F26" s="21"/>
      <c r="G26" s="22"/>
      <c r="H26" s="22"/>
      <c r="I26" s="22"/>
      <c r="J26" s="23"/>
      <c r="K26" s="22"/>
      <c r="L26" s="22"/>
      <c r="M26" s="22"/>
      <c r="N26" s="22"/>
      <c r="O26" s="22"/>
      <c r="P26" s="22"/>
      <c r="Q26" s="3"/>
      <c r="R26" s="3"/>
      <c r="S26" s="1"/>
      <c r="T26" s="1"/>
      <c r="U26" s="1"/>
      <c r="V26" s="1"/>
      <c r="W26" s="1"/>
      <c r="X26" s="1"/>
      <c r="Y26" s="1"/>
      <c r="Z26" s="1"/>
    </row>
    <row r="27" spans="1:26" x14ac:dyDescent="0.3">
      <c r="A27" s="21"/>
      <c r="B27" s="21"/>
      <c r="C27" s="21"/>
      <c r="D27" s="21"/>
      <c r="E27" s="21"/>
      <c r="F27" s="21"/>
      <c r="G27" s="22"/>
      <c r="H27" s="22"/>
      <c r="I27" s="22"/>
      <c r="J27" s="23"/>
      <c r="K27" s="22"/>
      <c r="L27" s="22"/>
      <c r="M27" s="22"/>
      <c r="N27" s="22"/>
      <c r="O27" s="22"/>
      <c r="P27" s="22"/>
      <c r="Q27" s="3"/>
      <c r="R27" s="3"/>
      <c r="S27" s="1"/>
      <c r="T27" s="1"/>
      <c r="U27" s="1"/>
      <c r="V27" s="1"/>
      <c r="W27" s="1"/>
      <c r="X27" s="1"/>
      <c r="Y27" s="1"/>
      <c r="Z27" s="1"/>
    </row>
    <row r="28" spans="1:26" x14ac:dyDescent="0.3">
      <c r="A28" s="21"/>
      <c r="B28" s="21"/>
      <c r="C28" s="21"/>
      <c r="D28" s="21"/>
      <c r="E28" s="21"/>
      <c r="F28" s="21"/>
      <c r="G28" s="22"/>
      <c r="H28" s="22"/>
      <c r="I28" s="22"/>
      <c r="J28" s="23"/>
      <c r="K28" s="22"/>
      <c r="L28" s="22"/>
      <c r="M28" s="22"/>
      <c r="N28" s="22"/>
      <c r="O28" s="22"/>
      <c r="P28" s="22"/>
      <c r="Q28" s="3"/>
      <c r="R28" s="3"/>
      <c r="S28" s="1"/>
      <c r="T28" s="1"/>
      <c r="U28" s="1"/>
      <c r="V28" s="1"/>
      <c r="W28" s="1"/>
      <c r="X28" s="1"/>
      <c r="Y28" s="1"/>
      <c r="Z28" s="1"/>
    </row>
    <row r="29" spans="1:26" x14ac:dyDescent="0.3">
      <c r="A29" s="21"/>
      <c r="B29" s="21"/>
      <c r="C29" s="21"/>
      <c r="D29" s="21"/>
      <c r="E29" s="21"/>
      <c r="F29" s="21"/>
      <c r="G29" s="22"/>
      <c r="H29" s="22"/>
      <c r="I29" s="22"/>
      <c r="J29" s="23"/>
      <c r="K29" s="22"/>
      <c r="L29" s="22"/>
      <c r="M29" s="22"/>
      <c r="N29" s="22"/>
      <c r="O29" s="22"/>
      <c r="P29" s="22"/>
      <c r="Q29" s="3"/>
      <c r="R29" s="3"/>
      <c r="S29" s="1"/>
      <c r="T29" s="1"/>
      <c r="U29" s="1"/>
      <c r="V29" s="1"/>
      <c r="W29" s="1"/>
      <c r="X29" s="1"/>
      <c r="Y29" s="1"/>
      <c r="Z29" s="1"/>
    </row>
    <row r="30" spans="1:26" x14ac:dyDescent="0.3">
      <c r="A30" s="21"/>
      <c r="B30" s="21"/>
      <c r="C30" s="21"/>
      <c r="D30" s="21"/>
      <c r="E30" s="21"/>
      <c r="F30" s="21"/>
      <c r="G30" s="22"/>
      <c r="H30" s="22"/>
      <c r="I30" s="22"/>
      <c r="J30" s="23"/>
      <c r="K30" s="22"/>
      <c r="L30" s="22"/>
      <c r="M30" s="22"/>
      <c r="N30" s="22"/>
      <c r="O30" s="22"/>
      <c r="P30" s="22"/>
      <c r="Q30" s="3"/>
      <c r="R30" s="3"/>
      <c r="S30" s="1"/>
      <c r="T30" s="1"/>
      <c r="U30" s="1"/>
      <c r="V30" s="1"/>
      <c r="W30" s="1"/>
      <c r="X30" s="1"/>
      <c r="Y30" s="1"/>
      <c r="Z30" s="1"/>
    </row>
    <row r="31" spans="1:26" x14ac:dyDescent="0.3">
      <c r="A31" s="21"/>
      <c r="B31" s="21"/>
      <c r="C31" s="21"/>
      <c r="D31" s="21"/>
      <c r="E31" s="21"/>
      <c r="F31" s="21"/>
      <c r="G31" s="22"/>
      <c r="H31" s="22"/>
      <c r="I31" s="22"/>
      <c r="J31" s="23"/>
      <c r="K31" s="22"/>
      <c r="L31" s="22"/>
      <c r="M31" s="22"/>
      <c r="N31" s="22"/>
      <c r="O31" s="22"/>
      <c r="P31" s="22"/>
      <c r="Q31" s="3"/>
      <c r="R31" s="3"/>
      <c r="S31" s="1"/>
      <c r="T31" s="1"/>
      <c r="U31" s="1"/>
      <c r="V31" s="1"/>
      <c r="W31" s="1"/>
      <c r="X31" s="1"/>
      <c r="Y31" s="1"/>
      <c r="Z31" s="1"/>
    </row>
    <row r="32" spans="1:26" x14ac:dyDescent="0.3">
      <c r="A32" s="21"/>
      <c r="B32" s="21"/>
      <c r="C32" s="21"/>
      <c r="D32" s="21"/>
      <c r="E32" s="21"/>
      <c r="F32" s="21"/>
      <c r="G32" s="22"/>
      <c r="H32" s="22"/>
      <c r="I32" s="22"/>
      <c r="J32" s="23"/>
      <c r="K32" s="22"/>
      <c r="L32" s="22"/>
      <c r="M32" s="22"/>
      <c r="N32" s="22"/>
      <c r="O32" s="22"/>
      <c r="P32" s="22"/>
      <c r="Q32" s="3"/>
      <c r="R32" s="3"/>
      <c r="S32" s="1"/>
      <c r="T32" s="1"/>
      <c r="U32" s="1"/>
      <c r="V32" s="1"/>
      <c r="W32" s="1"/>
      <c r="X32" s="1"/>
      <c r="Y32" s="1"/>
      <c r="Z32" s="1"/>
    </row>
    <row r="33" spans="1:26" x14ac:dyDescent="0.3">
      <c r="A33" s="21"/>
      <c r="B33" s="21"/>
      <c r="C33" s="21"/>
      <c r="D33" s="21"/>
      <c r="E33" s="21"/>
      <c r="F33" s="21"/>
      <c r="G33" s="22"/>
      <c r="H33" s="22"/>
      <c r="I33" s="22"/>
      <c r="J33" s="23"/>
      <c r="K33" s="22"/>
      <c r="L33" s="22"/>
      <c r="M33" s="22"/>
      <c r="N33" s="22"/>
      <c r="O33" s="22"/>
      <c r="P33" s="22"/>
      <c r="Q33" s="3"/>
      <c r="R33" s="3"/>
      <c r="S33" s="1"/>
      <c r="T33" s="1"/>
      <c r="U33" s="1"/>
      <c r="V33" s="1"/>
      <c r="W33" s="1"/>
      <c r="X33" s="1"/>
      <c r="Y33" s="1"/>
      <c r="Z33" s="1"/>
    </row>
    <row r="34" spans="1:26" x14ac:dyDescent="0.3">
      <c r="A34" s="21"/>
      <c r="B34" s="21"/>
      <c r="C34" s="21"/>
      <c r="D34" s="21"/>
      <c r="E34" s="21"/>
      <c r="F34" s="21"/>
      <c r="G34" s="22"/>
      <c r="H34" s="22"/>
      <c r="I34" s="22"/>
      <c r="J34" s="23"/>
      <c r="K34" s="22"/>
      <c r="L34" s="22"/>
      <c r="M34" s="22"/>
      <c r="N34" s="22"/>
      <c r="O34" s="22"/>
      <c r="P34" s="22"/>
      <c r="Q34" s="3"/>
      <c r="R34" s="3"/>
      <c r="S34" s="1"/>
      <c r="T34" s="1"/>
      <c r="U34" s="1"/>
      <c r="V34" s="1"/>
      <c r="W34" s="1"/>
      <c r="X34" s="1"/>
      <c r="Y34" s="1"/>
      <c r="Z34" s="1"/>
    </row>
    <row r="35" spans="1:26" x14ac:dyDescent="0.3">
      <c r="A35" s="21"/>
      <c r="B35" s="21"/>
      <c r="C35" s="21"/>
      <c r="D35" s="21"/>
      <c r="E35" s="21"/>
      <c r="F35" s="21"/>
      <c r="G35" s="22"/>
      <c r="H35" s="22"/>
      <c r="I35" s="22"/>
      <c r="J35" s="23"/>
      <c r="K35" s="22"/>
      <c r="L35" s="22"/>
      <c r="M35" s="22"/>
      <c r="N35" s="22"/>
      <c r="O35" s="22"/>
      <c r="P35" s="22"/>
      <c r="Q35" s="3"/>
      <c r="R35" s="3"/>
      <c r="S35" s="1"/>
      <c r="T35" s="1"/>
      <c r="U35" s="1"/>
      <c r="V35" s="1"/>
      <c r="W35" s="1"/>
      <c r="X35" s="1"/>
      <c r="Y35" s="1"/>
      <c r="Z35" s="1"/>
    </row>
    <row r="36" spans="1:26" x14ac:dyDescent="0.3">
      <c r="A36" s="24"/>
      <c r="B36" s="24"/>
      <c r="C36" s="24"/>
      <c r="D36" s="24"/>
      <c r="E36" s="24"/>
      <c r="F36" s="24"/>
      <c r="G36" s="25"/>
      <c r="H36" s="25"/>
      <c r="I36" s="25"/>
      <c r="J36" s="26"/>
      <c r="K36" s="25"/>
      <c r="L36" s="25"/>
      <c r="M36" s="25"/>
      <c r="N36" s="25"/>
      <c r="O36" s="25"/>
      <c r="P36" s="25"/>
      <c r="Q36" s="4"/>
      <c r="R36" s="4"/>
    </row>
    <row r="37" spans="1:26" x14ac:dyDescent="0.3">
      <c r="A37" s="24"/>
      <c r="B37" s="24"/>
      <c r="C37" s="24"/>
      <c r="D37" s="24"/>
      <c r="E37" s="24"/>
      <c r="F37" s="24"/>
      <c r="G37" s="25"/>
      <c r="H37" s="25"/>
      <c r="I37" s="25"/>
      <c r="J37" s="26"/>
      <c r="K37" s="25"/>
      <c r="L37" s="25"/>
      <c r="M37" s="25"/>
      <c r="N37" s="25"/>
      <c r="O37" s="25"/>
      <c r="P37" s="25"/>
      <c r="Q37" s="4"/>
      <c r="R37" s="4"/>
    </row>
    <row r="38" spans="1:26" x14ac:dyDescent="0.3">
      <c r="A38" s="24"/>
      <c r="B38" s="24"/>
      <c r="C38" s="24"/>
      <c r="D38" s="24"/>
      <c r="E38" s="24"/>
      <c r="F38" s="24"/>
      <c r="G38" s="25"/>
      <c r="H38" s="25"/>
      <c r="I38" s="25"/>
      <c r="J38" s="26"/>
      <c r="K38" s="25"/>
      <c r="L38" s="25"/>
      <c r="M38" s="25"/>
      <c r="N38" s="25"/>
      <c r="O38" s="25"/>
      <c r="P38" s="25"/>
      <c r="Q38" s="4"/>
      <c r="R38" s="4"/>
    </row>
    <row r="39" spans="1:26" x14ac:dyDescent="0.3">
      <c r="A39" s="27"/>
      <c r="B39" s="27"/>
      <c r="C39" s="27"/>
      <c r="D39" s="27"/>
      <c r="E39" s="27"/>
      <c r="F39" s="27"/>
      <c r="G39" s="28"/>
      <c r="H39" s="28"/>
      <c r="I39" s="28"/>
      <c r="J39" s="29"/>
      <c r="K39" s="28"/>
      <c r="L39" s="28"/>
      <c r="M39" s="28"/>
      <c r="N39" s="28"/>
      <c r="O39" s="28"/>
      <c r="P39" s="28"/>
    </row>
    <row r="40" spans="1:26" x14ac:dyDescent="0.3">
      <c r="A40" s="27"/>
      <c r="B40" s="27"/>
      <c r="C40" s="27"/>
      <c r="D40" s="27"/>
      <c r="E40" s="27"/>
      <c r="F40" s="27"/>
      <c r="G40" s="28"/>
      <c r="H40" s="28"/>
      <c r="I40" s="28"/>
      <c r="J40" s="29"/>
      <c r="K40" s="28"/>
      <c r="L40" s="28"/>
      <c r="M40" s="28"/>
      <c r="N40" s="28"/>
      <c r="O40" s="28"/>
      <c r="P40" s="28"/>
    </row>
    <row r="41" spans="1:26" x14ac:dyDescent="0.3">
      <c r="A41" s="27"/>
      <c r="B41" s="27"/>
      <c r="C41" s="27"/>
      <c r="D41" s="27"/>
      <c r="E41" s="27"/>
      <c r="F41" s="27"/>
      <c r="G41" s="28"/>
      <c r="H41" s="28"/>
      <c r="I41" s="28"/>
      <c r="J41" s="29"/>
      <c r="K41" s="28"/>
      <c r="L41" s="28"/>
      <c r="M41" s="28"/>
      <c r="N41" s="28"/>
      <c r="O41" s="28"/>
      <c r="P41" s="28"/>
    </row>
    <row r="42" spans="1:26" x14ac:dyDescent="0.3">
      <c r="A42" s="27"/>
      <c r="B42" s="27"/>
      <c r="C42" s="27"/>
      <c r="D42" s="27"/>
      <c r="E42" s="27"/>
      <c r="F42" s="27"/>
      <c r="G42" s="28"/>
      <c r="H42" s="28"/>
      <c r="I42" s="28"/>
      <c r="J42" s="29"/>
      <c r="K42" s="28"/>
      <c r="L42" s="28"/>
      <c r="M42" s="28"/>
      <c r="N42" s="28"/>
      <c r="O42" s="28"/>
      <c r="P42" s="28"/>
    </row>
    <row r="43" spans="1:26" x14ac:dyDescent="0.3">
      <c r="A43" s="27"/>
      <c r="B43" s="27"/>
      <c r="C43" s="27"/>
      <c r="D43" s="27"/>
      <c r="E43" s="27"/>
      <c r="F43" s="27"/>
      <c r="G43" s="28"/>
      <c r="H43" s="28"/>
      <c r="I43" s="28"/>
      <c r="J43" s="29"/>
      <c r="K43" s="28"/>
      <c r="L43" s="28"/>
      <c r="M43" s="28"/>
      <c r="N43" s="28"/>
      <c r="O43" s="28"/>
      <c r="P43" s="28"/>
    </row>
    <row r="44" spans="1:26" x14ac:dyDescent="0.3">
      <c r="A44" s="27"/>
      <c r="B44" s="27"/>
      <c r="C44" s="27"/>
      <c r="D44" s="27"/>
      <c r="E44" s="27"/>
      <c r="F44" s="27"/>
      <c r="G44" s="28"/>
      <c r="H44" s="28"/>
      <c r="I44" s="28"/>
      <c r="J44" s="29"/>
      <c r="K44" s="28"/>
      <c r="L44" s="28"/>
      <c r="M44" s="28"/>
      <c r="N44" s="28"/>
      <c r="O44" s="28"/>
      <c r="P44" s="28"/>
    </row>
    <row r="45" spans="1:26" x14ac:dyDescent="0.3">
      <c r="A45" s="27"/>
      <c r="B45" s="27"/>
      <c r="C45" s="27"/>
      <c r="D45" s="27"/>
      <c r="E45" s="27"/>
      <c r="F45" s="27"/>
      <c r="G45" s="28"/>
      <c r="H45" s="28"/>
      <c r="I45" s="28"/>
      <c r="J45" s="29"/>
      <c r="K45" s="28"/>
      <c r="L45" s="28"/>
      <c r="M45" s="28"/>
      <c r="N45" s="28"/>
      <c r="O45" s="28"/>
      <c r="P45" s="28"/>
    </row>
    <row r="46" spans="1:26" x14ac:dyDescent="0.3">
      <c r="A46" s="27"/>
      <c r="B46" s="27"/>
      <c r="C46" s="27"/>
      <c r="D46" s="27"/>
      <c r="E46" s="27"/>
      <c r="F46" s="27"/>
      <c r="G46" s="28"/>
      <c r="H46" s="28"/>
      <c r="I46" s="28"/>
      <c r="J46" s="29"/>
      <c r="K46" s="28"/>
      <c r="L46" s="28"/>
      <c r="M46" s="28"/>
      <c r="N46" s="28"/>
      <c r="O46" s="28"/>
      <c r="P46" s="28"/>
    </row>
  </sheetData>
  <autoFilter ref="A3:P3" xr:uid="{03FEA3B0-9CE8-4F96-8D98-D5DAD74181EC}">
    <sortState xmlns:xlrd2="http://schemas.microsoft.com/office/spreadsheetml/2017/richdata2" ref="A4:P11">
      <sortCondition descending="1" ref="D3"/>
    </sortState>
  </autoFilter>
  <mergeCells count="1">
    <mergeCell ref="N2:P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8F43-9B39-4544-B66A-58697198627D}">
  <sheetPr codeName="Sheet8"/>
  <dimension ref="A1:T32"/>
  <sheetViews>
    <sheetView topLeftCell="F1" zoomScale="90" zoomScaleNormal="90" workbookViewId="0">
      <pane ySplit="3" topLeftCell="A23" activePane="bottomLeft" state="frozen"/>
      <selection pane="bottomLeft" activeCell="M26" sqref="M26"/>
    </sheetView>
  </sheetViews>
  <sheetFormatPr defaultRowHeight="14.4" x14ac:dyDescent="0.3"/>
  <cols>
    <col min="1" max="1" width="11.1796875" customWidth="1"/>
    <col min="2" max="2" width="21.81640625" customWidth="1"/>
    <col min="3" max="3" width="26.36328125" customWidth="1"/>
    <col min="4" max="4" width="14.36328125" customWidth="1"/>
    <col min="5" max="5" width="17.81640625" customWidth="1"/>
    <col min="6" max="6" width="39.1796875" customWidth="1"/>
    <col min="7" max="7" width="17.36328125" style="9" customWidth="1"/>
    <col min="8" max="8" width="12.6328125" style="9" customWidth="1"/>
    <col min="9" max="9" width="14.1796875" style="9" customWidth="1"/>
    <col min="10" max="10" width="19.453125" style="12" customWidth="1"/>
    <col min="11" max="11" width="26.453125" customWidth="1"/>
  </cols>
  <sheetData>
    <row r="1" spans="1:20" ht="27" x14ac:dyDescent="0.3">
      <c r="A1" s="279" t="s">
        <v>476</v>
      </c>
      <c r="B1" s="276"/>
      <c r="C1" s="276"/>
      <c r="D1" s="276"/>
      <c r="E1" s="276"/>
      <c r="F1" s="276"/>
      <c r="G1" s="276"/>
      <c r="H1" s="276"/>
      <c r="I1" s="276"/>
      <c r="J1" s="276"/>
      <c r="K1" s="288"/>
    </row>
    <row r="2" spans="1:20" ht="23.25" customHeight="1" x14ac:dyDescent="0.3">
      <c r="A2" s="276"/>
      <c r="B2" s="276"/>
      <c r="C2" s="276"/>
      <c r="D2" s="276"/>
      <c r="E2" s="276"/>
      <c r="F2" s="276"/>
      <c r="G2" s="276"/>
      <c r="H2" s="276"/>
      <c r="I2" s="276"/>
      <c r="J2" s="276"/>
      <c r="K2" s="281" t="s">
        <v>614</v>
      </c>
    </row>
    <row r="3" spans="1:20" s="291" customFormat="1" ht="63" customHeight="1" x14ac:dyDescent="0.3">
      <c r="A3" s="286" t="s">
        <v>92</v>
      </c>
      <c r="B3" s="286" t="s">
        <v>93</v>
      </c>
      <c r="C3" s="286" t="s">
        <v>326</v>
      </c>
      <c r="D3" s="286" t="s">
        <v>95</v>
      </c>
      <c r="E3" s="286" t="s">
        <v>652</v>
      </c>
      <c r="F3" s="286" t="s">
        <v>96</v>
      </c>
      <c r="G3" s="286" t="s">
        <v>98</v>
      </c>
      <c r="H3" s="286" t="s">
        <v>97</v>
      </c>
      <c r="I3" s="286" t="s">
        <v>99</v>
      </c>
      <c r="J3" s="286" t="s">
        <v>100</v>
      </c>
      <c r="K3" s="289" t="s">
        <v>734</v>
      </c>
      <c r="L3" s="290"/>
      <c r="M3" s="290"/>
      <c r="N3" s="290"/>
      <c r="O3" s="290"/>
      <c r="P3" s="290"/>
      <c r="Q3" s="290"/>
      <c r="R3" s="290"/>
      <c r="S3" s="290"/>
      <c r="T3" s="290"/>
    </row>
    <row r="4" spans="1:20" ht="72" x14ac:dyDescent="0.3">
      <c r="A4" s="13">
        <v>1248</v>
      </c>
      <c r="B4" s="13" t="s">
        <v>117</v>
      </c>
      <c r="C4" s="13" t="s">
        <v>371</v>
      </c>
      <c r="D4" s="113">
        <v>2019</v>
      </c>
      <c r="E4" s="13">
        <v>2020</v>
      </c>
      <c r="F4" s="195" t="s">
        <v>396</v>
      </c>
      <c r="G4" s="46">
        <v>1060000</v>
      </c>
      <c r="H4" s="46">
        <v>1060000</v>
      </c>
      <c r="I4" s="59">
        <v>1060000</v>
      </c>
      <c r="J4" s="14">
        <v>1</v>
      </c>
      <c r="K4" s="46" t="s">
        <v>47</v>
      </c>
      <c r="L4" s="1"/>
      <c r="M4" s="1"/>
      <c r="N4" s="1"/>
      <c r="O4" s="1"/>
      <c r="P4" s="1"/>
      <c r="Q4" s="1"/>
      <c r="R4" s="1"/>
      <c r="S4" s="1"/>
      <c r="T4" s="1"/>
    </row>
    <row r="5" spans="1:20" ht="72" x14ac:dyDescent="0.3">
      <c r="A5" s="82">
        <v>1232</v>
      </c>
      <c r="B5" s="82" t="s">
        <v>3</v>
      </c>
      <c r="C5" s="2" t="s">
        <v>373</v>
      </c>
      <c r="D5" s="74">
        <v>2019</v>
      </c>
      <c r="E5" s="2" t="s">
        <v>49</v>
      </c>
      <c r="F5" s="157" t="s">
        <v>397</v>
      </c>
      <c r="G5" s="19">
        <v>100000</v>
      </c>
      <c r="H5" s="19">
        <v>7200</v>
      </c>
      <c r="I5" s="6">
        <v>100000</v>
      </c>
      <c r="J5" s="10">
        <v>7.0000000000000007E-2</v>
      </c>
      <c r="K5" s="19" t="s">
        <v>47</v>
      </c>
      <c r="L5" s="1"/>
      <c r="M5" s="1"/>
      <c r="N5" s="1"/>
      <c r="O5" s="1"/>
      <c r="P5" s="1"/>
      <c r="Q5" s="1"/>
      <c r="R5" s="1"/>
      <c r="S5" s="1"/>
      <c r="T5" s="1"/>
    </row>
    <row r="6" spans="1:20" ht="72" x14ac:dyDescent="0.3">
      <c r="A6" s="5">
        <v>1217</v>
      </c>
      <c r="B6" s="2" t="s">
        <v>23</v>
      </c>
      <c r="C6" s="2" t="s">
        <v>379</v>
      </c>
      <c r="D6" s="5">
        <v>2019</v>
      </c>
      <c r="E6" s="5">
        <v>2019</v>
      </c>
      <c r="F6" s="172" t="s">
        <v>622</v>
      </c>
      <c r="G6" s="19">
        <v>35000</v>
      </c>
      <c r="H6" s="19">
        <v>35000</v>
      </c>
      <c r="I6" s="19">
        <v>35000</v>
      </c>
      <c r="J6" s="34">
        <v>1</v>
      </c>
      <c r="K6" s="19" t="s">
        <v>47</v>
      </c>
      <c r="L6" s="1"/>
      <c r="M6" s="1"/>
      <c r="N6" s="1"/>
      <c r="O6" s="1"/>
      <c r="P6" s="1"/>
      <c r="Q6" s="1"/>
      <c r="R6" s="1"/>
      <c r="S6" s="1"/>
      <c r="T6" s="1"/>
    </row>
    <row r="7" spans="1:20" ht="72" x14ac:dyDescent="0.3">
      <c r="A7" s="5">
        <v>1190</v>
      </c>
      <c r="B7" s="2" t="s">
        <v>153</v>
      </c>
      <c r="C7" s="2" t="s">
        <v>372</v>
      </c>
      <c r="D7" s="74">
        <v>2019</v>
      </c>
      <c r="E7" s="2">
        <v>2019</v>
      </c>
      <c r="F7" s="196" t="s">
        <v>735</v>
      </c>
      <c r="G7" s="19">
        <v>27200</v>
      </c>
      <c r="H7" s="19">
        <v>26800</v>
      </c>
      <c r="I7" s="6">
        <v>27200</v>
      </c>
      <c r="J7" s="10">
        <v>0.99</v>
      </c>
      <c r="K7" s="194">
        <f>((107*Assumptions!C4*Assumptions!C5)-(107*Assumptions!C5*Assumptions!C3*Summary!E7))/1000 *J7</f>
        <v>100.10384999999999</v>
      </c>
      <c r="L7" s="1"/>
      <c r="M7" s="1"/>
      <c r="N7" s="1"/>
      <c r="O7" s="1"/>
      <c r="P7" s="1"/>
      <c r="Q7" s="1"/>
      <c r="R7" s="1"/>
      <c r="S7" s="1"/>
      <c r="T7" s="1"/>
    </row>
    <row r="8" spans="1:20" ht="86.4" x14ac:dyDescent="0.3">
      <c r="A8" s="2">
        <v>1204</v>
      </c>
      <c r="B8" s="2" t="s">
        <v>7</v>
      </c>
      <c r="C8" s="2" t="s">
        <v>374</v>
      </c>
      <c r="D8" s="74">
        <v>2019</v>
      </c>
      <c r="E8" s="2">
        <v>2018</v>
      </c>
      <c r="F8" s="58" t="s">
        <v>398</v>
      </c>
      <c r="G8" s="19">
        <v>1678</v>
      </c>
      <c r="H8" s="19">
        <v>1636.05</v>
      </c>
      <c r="I8" s="6">
        <v>8390</v>
      </c>
      <c r="J8" s="10">
        <v>0.2</v>
      </c>
      <c r="K8" s="19" t="s">
        <v>47</v>
      </c>
      <c r="L8" s="1"/>
      <c r="M8" s="1"/>
      <c r="N8" s="1"/>
      <c r="O8" s="1"/>
      <c r="P8" s="1"/>
      <c r="Q8" s="1"/>
      <c r="R8" s="1"/>
      <c r="S8" s="1"/>
      <c r="T8" s="1"/>
    </row>
    <row r="9" spans="1:20" ht="57.6" x14ac:dyDescent="0.3">
      <c r="A9" s="63">
        <v>1265</v>
      </c>
      <c r="B9" s="63" t="s">
        <v>226</v>
      </c>
      <c r="C9" s="170" t="s">
        <v>619</v>
      </c>
      <c r="D9" s="63">
        <v>2019</v>
      </c>
      <c r="E9" s="63">
        <v>2019</v>
      </c>
      <c r="F9" s="140" t="s">
        <v>620</v>
      </c>
      <c r="G9" s="40">
        <v>2000</v>
      </c>
      <c r="H9" s="40">
        <v>2000</v>
      </c>
      <c r="I9" s="40">
        <v>2000</v>
      </c>
      <c r="J9" s="114">
        <v>1</v>
      </c>
      <c r="K9" s="40">
        <v>15</v>
      </c>
      <c r="L9" s="1"/>
      <c r="M9" s="1"/>
      <c r="N9" s="1"/>
      <c r="O9" s="1"/>
      <c r="P9" s="1"/>
      <c r="Q9" s="1"/>
      <c r="R9" s="1"/>
      <c r="S9" s="1"/>
      <c r="T9" s="1"/>
    </row>
    <row r="10" spans="1:20" ht="57.6" x14ac:dyDescent="0.3">
      <c r="A10" s="63">
        <v>1245</v>
      </c>
      <c r="B10" s="63" t="s">
        <v>369</v>
      </c>
      <c r="C10" s="2" t="s">
        <v>370</v>
      </c>
      <c r="D10" s="74">
        <v>2019</v>
      </c>
      <c r="E10" s="62">
        <v>2019</v>
      </c>
      <c r="F10" s="58" t="s">
        <v>395</v>
      </c>
      <c r="G10" s="19">
        <v>300</v>
      </c>
      <c r="H10" s="19">
        <v>300</v>
      </c>
      <c r="I10" s="6">
        <v>500</v>
      </c>
      <c r="J10" s="10">
        <v>0.6</v>
      </c>
      <c r="K10" s="19" t="s">
        <v>47</v>
      </c>
      <c r="L10" s="1"/>
      <c r="M10" s="1"/>
      <c r="N10" s="1"/>
      <c r="O10" s="1"/>
      <c r="P10" s="1"/>
      <c r="Q10" s="1"/>
      <c r="R10" s="1"/>
      <c r="S10" s="1"/>
      <c r="T10" s="1"/>
    </row>
    <row r="11" spans="1:20" ht="58.2" thickBot="1" x14ac:dyDescent="0.35">
      <c r="A11" s="5">
        <v>1171</v>
      </c>
      <c r="B11" s="122" t="s">
        <v>359</v>
      </c>
      <c r="C11" s="2" t="s">
        <v>378</v>
      </c>
      <c r="D11" s="41">
        <v>2018</v>
      </c>
      <c r="E11" s="41">
        <v>2018</v>
      </c>
      <c r="F11" s="197" t="s">
        <v>478</v>
      </c>
      <c r="G11" s="55">
        <v>25000</v>
      </c>
      <c r="H11" s="55">
        <v>24166.664556962023</v>
      </c>
      <c r="I11" s="55">
        <v>43000</v>
      </c>
      <c r="J11" s="56">
        <v>0.56201545481307036</v>
      </c>
      <c r="K11" s="19" t="s">
        <v>47</v>
      </c>
      <c r="L11" s="1"/>
      <c r="M11" s="1"/>
      <c r="N11" s="1"/>
      <c r="O11" s="1"/>
      <c r="P11" s="1"/>
      <c r="Q11" s="1"/>
      <c r="R11" s="1"/>
      <c r="S11" s="1"/>
      <c r="T11" s="1"/>
    </row>
    <row r="12" spans="1:20" ht="57.6" x14ac:dyDescent="0.3">
      <c r="A12" s="5">
        <v>1175</v>
      </c>
      <c r="B12" s="122" t="s">
        <v>24</v>
      </c>
      <c r="C12" s="2" t="s">
        <v>383</v>
      </c>
      <c r="D12" s="41">
        <v>2018</v>
      </c>
      <c r="E12" s="41" t="s">
        <v>53</v>
      </c>
      <c r="F12" s="150" t="s">
        <v>479</v>
      </c>
      <c r="G12" s="55">
        <v>15333.4</v>
      </c>
      <c r="H12" s="55">
        <v>8225.6200000000008</v>
      </c>
      <c r="I12" s="55">
        <v>26833.4</v>
      </c>
      <c r="J12" s="56">
        <v>0.30654408312029041</v>
      </c>
      <c r="K12" s="19" t="s">
        <v>47</v>
      </c>
      <c r="L12" s="1"/>
      <c r="M12" s="1"/>
      <c r="N12" s="1"/>
      <c r="O12" s="1"/>
      <c r="P12" s="1"/>
      <c r="Q12" s="1"/>
      <c r="R12" s="1"/>
      <c r="S12" s="1"/>
      <c r="T12" s="1"/>
    </row>
    <row r="13" spans="1:20" ht="86.4" x14ac:dyDescent="0.3">
      <c r="A13" s="5">
        <v>1104</v>
      </c>
      <c r="B13" s="128" t="s">
        <v>337</v>
      </c>
      <c r="C13" s="2" t="s">
        <v>385</v>
      </c>
      <c r="D13" s="41">
        <v>2018</v>
      </c>
      <c r="E13" s="41" t="s">
        <v>57</v>
      </c>
      <c r="F13" s="137" t="s">
        <v>480</v>
      </c>
      <c r="G13" s="55">
        <v>10800</v>
      </c>
      <c r="H13" s="51">
        <v>10094.998</v>
      </c>
      <c r="I13" s="51">
        <v>11500</v>
      </c>
      <c r="J13" s="57">
        <v>0.88</v>
      </c>
      <c r="K13" s="19" t="s">
        <v>47</v>
      </c>
      <c r="L13" s="1"/>
      <c r="M13" s="1"/>
      <c r="N13" s="1"/>
      <c r="O13" s="1"/>
      <c r="P13" s="1"/>
      <c r="Q13" s="1"/>
      <c r="R13" s="1"/>
      <c r="S13" s="1"/>
      <c r="T13" s="1"/>
    </row>
    <row r="14" spans="1:20" ht="43.2" x14ac:dyDescent="0.3">
      <c r="A14" s="5">
        <v>1179</v>
      </c>
      <c r="B14" s="122" t="s">
        <v>167</v>
      </c>
      <c r="C14" s="2" t="s">
        <v>391</v>
      </c>
      <c r="D14" s="41">
        <v>2018</v>
      </c>
      <c r="E14" s="41" t="s">
        <v>53</v>
      </c>
      <c r="F14" s="137" t="s">
        <v>481</v>
      </c>
      <c r="G14" s="52">
        <v>640</v>
      </c>
      <c r="H14" s="52">
        <v>622.70262963354094</v>
      </c>
      <c r="I14" s="48">
        <v>2400</v>
      </c>
      <c r="J14" s="57">
        <v>0.2594594290139754</v>
      </c>
      <c r="K14" s="19" t="s">
        <v>47</v>
      </c>
      <c r="L14" s="1"/>
      <c r="M14" s="1"/>
      <c r="N14" s="1"/>
      <c r="O14" s="1"/>
      <c r="P14" s="1"/>
      <c r="Q14" s="1"/>
      <c r="R14" s="1"/>
      <c r="S14" s="1"/>
      <c r="T14" s="1"/>
    </row>
    <row r="15" spans="1:20" ht="43.2" x14ac:dyDescent="0.3">
      <c r="A15" s="31">
        <v>1178</v>
      </c>
      <c r="B15" s="122" t="s">
        <v>167</v>
      </c>
      <c r="C15" s="2" t="s">
        <v>392</v>
      </c>
      <c r="D15" s="41">
        <v>2018</v>
      </c>
      <c r="E15" s="41">
        <v>2018</v>
      </c>
      <c r="F15" s="150" t="s">
        <v>482</v>
      </c>
      <c r="G15" s="55">
        <v>1367</v>
      </c>
      <c r="H15" s="55">
        <v>1330.0538979828914</v>
      </c>
      <c r="I15" s="55">
        <v>1500</v>
      </c>
      <c r="J15" s="56">
        <v>0.88670259865526091</v>
      </c>
      <c r="K15" s="19" t="s">
        <v>47</v>
      </c>
      <c r="L15" s="1"/>
      <c r="M15" s="1"/>
      <c r="N15" s="1"/>
      <c r="O15" s="1"/>
      <c r="P15" s="1"/>
      <c r="Q15" s="1"/>
      <c r="R15" s="1"/>
      <c r="S15" s="1"/>
      <c r="T15" s="1"/>
    </row>
    <row r="16" spans="1:20" ht="28.8" x14ac:dyDescent="0.3">
      <c r="A16" s="5">
        <v>1180</v>
      </c>
      <c r="B16" s="122" t="s">
        <v>167</v>
      </c>
      <c r="C16" s="2" t="s">
        <v>393</v>
      </c>
      <c r="D16" s="41">
        <v>2018</v>
      </c>
      <c r="E16" s="41" t="s">
        <v>53</v>
      </c>
      <c r="F16" s="150" t="s">
        <v>483</v>
      </c>
      <c r="G16" s="55">
        <v>800</v>
      </c>
      <c r="H16" s="55">
        <v>778.37828704192634</v>
      </c>
      <c r="I16" s="55">
        <v>1400</v>
      </c>
      <c r="J16" s="56">
        <v>0.55598449074423306</v>
      </c>
      <c r="K16" s="19" t="s">
        <v>47</v>
      </c>
      <c r="L16" s="1"/>
      <c r="M16" s="1"/>
      <c r="N16" s="1"/>
      <c r="O16" s="1"/>
      <c r="P16" s="1"/>
      <c r="Q16" s="1"/>
      <c r="R16" s="1"/>
      <c r="S16" s="1"/>
      <c r="T16" s="1"/>
    </row>
    <row r="17" spans="1:20" ht="43.2" x14ac:dyDescent="0.3">
      <c r="A17" s="5">
        <v>1141</v>
      </c>
      <c r="B17" s="2" t="s">
        <v>226</v>
      </c>
      <c r="C17" s="2" t="s">
        <v>393</v>
      </c>
      <c r="D17" s="41">
        <v>2018</v>
      </c>
      <c r="E17" s="41">
        <v>2018</v>
      </c>
      <c r="F17" s="172" t="s">
        <v>484</v>
      </c>
      <c r="G17" s="55">
        <v>320</v>
      </c>
      <c r="H17" s="55">
        <v>309.33300000000003</v>
      </c>
      <c r="I17" s="55">
        <v>400</v>
      </c>
      <c r="J17" s="56">
        <v>0.77</v>
      </c>
      <c r="K17" s="19" t="s">
        <v>47</v>
      </c>
      <c r="L17" s="1"/>
      <c r="M17" s="1"/>
      <c r="N17" s="1"/>
      <c r="O17" s="1"/>
      <c r="P17" s="1"/>
      <c r="Q17" s="1"/>
      <c r="R17" s="1"/>
      <c r="S17" s="1"/>
      <c r="T17" s="1"/>
    </row>
    <row r="18" spans="1:20" ht="86.4" x14ac:dyDescent="0.3">
      <c r="A18" s="5">
        <v>1108</v>
      </c>
      <c r="B18" s="2" t="s">
        <v>380</v>
      </c>
      <c r="C18" s="2" t="s">
        <v>381</v>
      </c>
      <c r="D18" s="41">
        <v>2017</v>
      </c>
      <c r="E18" s="41" t="s">
        <v>54</v>
      </c>
      <c r="F18" s="140" t="s">
        <v>485</v>
      </c>
      <c r="G18" s="55">
        <v>6400</v>
      </c>
      <c r="H18" s="55">
        <v>5760</v>
      </c>
      <c r="I18" s="55">
        <v>31855.154999999999</v>
      </c>
      <c r="J18" s="56">
        <v>0.18081845779748992</v>
      </c>
      <c r="K18" s="55">
        <v>542.45537339246982</v>
      </c>
      <c r="L18" s="1"/>
      <c r="M18" s="1"/>
      <c r="N18" s="1"/>
      <c r="O18" s="1"/>
      <c r="P18" s="1"/>
      <c r="Q18" s="1"/>
      <c r="R18" s="1"/>
      <c r="S18" s="1"/>
      <c r="T18" s="1"/>
    </row>
    <row r="19" spans="1:20" ht="57.6" x14ac:dyDescent="0.3">
      <c r="A19" s="5">
        <v>1258</v>
      </c>
      <c r="B19" s="2" t="s">
        <v>32</v>
      </c>
      <c r="C19" s="2" t="s">
        <v>382</v>
      </c>
      <c r="D19" s="45">
        <v>2017</v>
      </c>
      <c r="E19" s="45">
        <v>2017</v>
      </c>
      <c r="F19" s="172" t="s">
        <v>621</v>
      </c>
      <c r="G19" s="47">
        <v>27000</v>
      </c>
      <c r="H19" s="47">
        <v>16200</v>
      </c>
      <c r="I19" s="47">
        <v>27000</v>
      </c>
      <c r="J19" s="57">
        <v>0.6</v>
      </c>
      <c r="K19" s="19" t="s">
        <v>47</v>
      </c>
      <c r="L19" s="1"/>
      <c r="M19" s="1"/>
      <c r="N19" s="1"/>
      <c r="O19" s="1"/>
      <c r="P19" s="1"/>
      <c r="Q19" s="1"/>
      <c r="R19" s="1"/>
      <c r="S19" s="1"/>
      <c r="T19" s="1"/>
    </row>
    <row r="20" spans="1:20" ht="43.2" x14ac:dyDescent="0.3">
      <c r="A20" s="5">
        <v>1126</v>
      </c>
      <c r="B20" s="2" t="s">
        <v>233</v>
      </c>
      <c r="C20" s="2" t="s">
        <v>384</v>
      </c>
      <c r="D20" s="45">
        <v>2017</v>
      </c>
      <c r="E20" s="45">
        <v>2018</v>
      </c>
      <c r="F20" s="150" t="s">
        <v>486</v>
      </c>
      <c r="G20" s="55">
        <v>16484</v>
      </c>
      <c r="H20" s="55">
        <v>15913.029924555933</v>
      </c>
      <c r="I20" s="55">
        <v>18500</v>
      </c>
      <c r="J20" s="56">
        <v>0.86</v>
      </c>
      <c r="K20" s="19" t="s">
        <v>47</v>
      </c>
      <c r="L20" s="1"/>
      <c r="M20" s="1"/>
      <c r="N20" s="1"/>
      <c r="O20" s="1"/>
      <c r="P20" s="1"/>
      <c r="Q20" s="1"/>
      <c r="R20" s="1"/>
      <c r="S20" s="1"/>
      <c r="T20" s="1"/>
    </row>
    <row r="21" spans="1:20" ht="57.6" x14ac:dyDescent="0.3">
      <c r="A21" s="5">
        <v>1127</v>
      </c>
      <c r="B21" s="2" t="s">
        <v>233</v>
      </c>
      <c r="C21" s="2" t="s">
        <v>386</v>
      </c>
      <c r="D21" s="45">
        <v>2017</v>
      </c>
      <c r="E21" s="45">
        <v>2017</v>
      </c>
      <c r="F21" s="150" t="s">
        <v>487</v>
      </c>
      <c r="G21" s="47">
        <v>8861</v>
      </c>
      <c r="H21" s="47">
        <v>8382.9988220148789</v>
      </c>
      <c r="I21" s="47">
        <v>9600</v>
      </c>
      <c r="J21" s="57">
        <v>0.87322904395988332</v>
      </c>
      <c r="K21" s="19">
        <v>227</v>
      </c>
      <c r="L21" s="1"/>
      <c r="M21" s="1"/>
      <c r="N21" s="1"/>
      <c r="O21" s="1"/>
      <c r="P21" s="1"/>
      <c r="Q21" s="1"/>
      <c r="R21" s="1"/>
      <c r="S21" s="1"/>
      <c r="T21" s="1"/>
    </row>
    <row r="22" spans="1:20" ht="72" x14ac:dyDescent="0.3">
      <c r="A22" s="5">
        <v>1093</v>
      </c>
      <c r="B22" s="2" t="s">
        <v>346</v>
      </c>
      <c r="C22" s="2" t="s">
        <v>387</v>
      </c>
      <c r="D22" s="41">
        <v>2017</v>
      </c>
      <c r="E22" s="41">
        <v>2017</v>
      </c>
      <c r="F22" s="150" t="s">
        <v>488</v>
      </c>
      <c r="G22" s="55">
        <v>6500</v>
      </c>
      <c r="H22" s="55">
        <v>6066.666666666667</v>
      </c>
      <c r="I22" s="55">
        <v>8500</v>
      </c>
      <c r="J22" s="56">
        <v>0.7009803921568627</v>
      </c>
      <c r="K22" s="19" t="s">
        <v>47</v>
      </c>
      <c r="L22" s="1"/>
      <c r="M22" s="1"/>
      <c r="N22" s="1"/>
      <c r="O22" s="1"/>
      <c r="P22" s="1"/>
      <c r="Q22" s="1"/>
      <c r="R22" s="1"/>
      <c r="S22" s="1"/>
      <c r="T22" s="1"/>
    </row>
    <row r="23" spans="1:20" ht="28.8" x14ac:dyDescent="0.3">
      <c r="A23" s="5">
        <v>1131</v>
      </c>
      <c r="B23" s="2" t="s">
        <v>25</v>
      </c>
      <c r="C23" s="2" t="s">
        <v>388</v>
      </c>
      <c r="D23" s="45">
        <v>2017</v>
      </c>
      <c r="E23" s="41" t="s">
        <v>54</v>
      </c>
      <c r="F23" s="182" t="s">
        <v>489</v>
      </c>
      <c r="G23" s="55">
        <v>2642</v>
      </c>
      <c r="H23" s="55">
        <v>2113.6</v>
      </c>
      <c r="I23" s="55">
        <v>8158</v>
      </c>
      <c r="J23" s="56">
        <v>0.25908310860505024</v>
      </c>
      <c r="K23" s="19" t="s">
        <v>47</v>
      </c>
      <c r="L23" s="1"/>
      <c r="M23" s="1"/>
      <c r="N23" s="1"/>
      <c r="O23" s="1"/>
      <c r="P23" s="1"/>
      <c r="Q23" s="1"/>
      <c r="R23" s="1"/>
      <c r="S23" s="1"/>
      <c r="T23" s="1"/>
    </row>
    <row r="24" spans="1:20" ht="72" x14ac:dyDescent="0.3">
      <c r="A24" s="5">
        <v>1019</v>
      </c>
      <c r="B24" s="2" t="s">
        <v>376</v>
      </c>
      <c r="C24" s="2" t="s">
        <v>377</v>
      </c>
      <c r="D24" s="41">
        <v>2016</v>
      </c>
      <c r="E24" s="41" t="s">
        <v>67</v>
      </c>
      <c r="F24" s="150" t="s">
        <v>490</v>
      </c>
      <c r="G24" s="55">
        <v>24650</v>
      </c>
      <c r="H24" s="55">
        <v>17426.12</v>
      </c>
      <c r="I24" s="55">
        <v>64500</v>
      </c>
      <c r="J24" s="56">
        <v>0.27017240310077517</v>
      </c>
      <c r="K24" s="19" t="s">
        <v>47</v>
      </c>
      <c r="L24" s="1"/>
      <c r="M24" s="1"/>
      <c r="N24" s="1"/>
      <c r="O24" s="1"/>
      <c r="P24" s="1"/>
      <c r="Q24" s="1"/>
      <c r="R24" s="1"/>
      <c r="S24" s="1"/>
      <c r="T24" s="1"/>
    </row>
    <row r="25" spans="1:20" ht="72" x14ac:dyDescent="0.3">
      <c r="A25" s="5">
        <v>1049</v>
      </c>
      <c r="B25" s="2" t="s">
        <v>364</v>
      </c>
      <c r="C25" s="2" t="s">
        <v>394</v>
      </c>
      <c r="D25" s="41">
        <v>2016</v>
      </c>
      <c r="E25" s="41" t="s">
        <v>52</v>
      </c>
      <c r="F25" s="150" t="s">
        <v>490</v>
      </c>
      <c r="G25" s="55">
        <v>499</v>
      </c>
      <c r="H25" s="55">
        <v>449.09931427786171</v>
      </c>
      <c r="I25" s="55">
        <v>1050</v>
      </c>
      <c r="J25" s="56">
        <v>0.4277136326455826</v>
      </c>
      <c r="K25" s="19" t="s">
        <v>47</v>
      </c>
      <c r="L25" s="1"/>
      <c r="M25" s="1"/>
      <c r="N25" s="1"/>
      <c r="O25" s="1"/>
      <c r="P25" s="1"/>
      <c r="Q25" s="1"/>
      <c r="R25" s="1"/>
      <c r="S25" s="1"/>
      <c r="T25" s="1"/>
    </row>
    <row r="26" spans="1:20" ht="57.6" x14ac:dyDescent="0.3">
      <c r="A26" s="5">
        <v>1063</v>
      </c>
      <c r="B26" s="122" t="s">
        <v>26</v>
      </c>
      <c r="C26" s="2" t="s">
        <v>375</v>
      </c>
      <c r="D26" s="41">
        <v>2014</v>
      </c>
      <c r="E26" s="41" t="s">
        <v>76</v>
      </c>
      <c r="F26" s="150" t="s">
        <v>477</v>
      </c>
      <c r="G26" s="55">
        <v>3270000</v>
      </c>
      <c r="H26" s="55">
        <v>2675454.54</v>
      </c>
      <c r="I26" s="55">
        <v>5270000</v>
      </c>
      <c r="J26" s="56">
        <v>0.50767638330170783</v>
      </c>
      <c r="K26" s="19">
        <v>2920.6622331347253</v>
      </c>
      <c r="L26" s="1"/>
      <c r="M26" s="1"/>
      <c r="N26" s="1"/>
      <c r="O26" s="1"/>
      <c r="P26" s="1"/>
      <c r="Q26" s="1"/>
      <c r="R26" s="1"/>
      <c r="S26" s="1"/>
      <c r="T26" s="1"/>
    </row>
    <row r="27" spans="1:20" ht="43.2" x14ac:dyDescent="0.3">
      <c r="A27" s="5">
        <v>1046</v>
      </c>
      <c r="B27" s="2" t="s">
        <v>172</v>
      </c>
      <c r="C27" s="2" t="s">
        <v>387</v>
      </c>
      <c r="D27" s="41">
        <v>2014</v>
      </c>
      <c r="E27" s="41">
        <v>2014</v>
      </c>
      <c r="F27" s="150" t="s">
        <v>491</v>
      </c>
      <c r="G27" s="55">
        <v>8509</v>
      </c>
      <c r="H27" s="55">
        <v>8509</v>
      </c>
      <c r="I27" s="55">
        <v>8700</v>
      </c>
      <c r="J27" s="56">
        <v>0.97804597701149421</v>
      </c>
      <c r="K27" s="19" t="s">
        <v>47</v>
      </c>
      <c r="L27" s="1"/>
      <c r="M27" s="1"/>
      <c r="N27" s="1"/>
      <c r="O27" s="1"/>
      <c r="P27" s="1"/>
      <c r="Q27" s="1"/>
      <c r="R27" s="1"/>
      <c r="S27" s="1"/>
      <c r="T27" s="1"/>
    </row>
    <row r="28" spans="1:20" ht="28.8" x14ac:dyDescent="0.3">
      <c r="A28" s="5">
        <v>1047</v>
      </c>
      <c r="B28" s="2" t="s">
        <v>389</v>
      </c>
      <c r="C28" s="2" t="s">
        <v>390</v>
      </c>
      <c r="D28" s="41">
        <v>2014</v>
      </c>
      <c r="E28" s="41">
        <v>2014</v>
      </c>
      <c r="F28" s="150" t="s">
        <v>492</v>
      </c>
      <c r="G28" s="55">
        <v>7290</v>
      </c>
      <c r="H28" s="55">
        <v>7290</v>
      </c>
      <c r="I28" s="55">
        <v>7300</v>
      </c>
      <c r="J28" s="56">
        <v>0.99863013698630132</v>
      </c>
      <c r="K28" s="51">
        <f>((29*Assumptions!C4*Assumptions!C5)-(29*Assumptions!C5*Assumptions!C3*Summary!E7))/1000 *J28</f>
        <v>27.36745890410959</v>
      </c>
      <c r="L28" s="1"/>
      <c r="M28" s="1"/>
      <c r="N28" s="1"/>
      <c r="O28" s="1"/>
      <c r="P28" s="1"/>
      <c r="Q28" s="1"/>
      <c r="R28" s="1"/>
      <c r="S28" s="1"/>
      <c r="T28" s="1"/>
    </row>
    <row r="29" spans="1:20" ht="15" thickBot="1" x14ac:dyDescent="0.35">
      <c r="A29" s="20"/>
      <c r="B29" s="20"/>
      <c r="C29" s="20"/>
      <c r="D29" s="20"/>
      <c r="E29" s="20"/>
      <c r="F29" s="183" t="s">
        <v>653</v>
      </c>
      <c r="G29" s="184">
        <f>SUM(G4:G28)</f>
        <v>4659273.4000000004</v>
      </c>
      <c r="H29" s="184">
        <f>SUM(H4:H28)</f>
        <v>3942028.855099136</v>
      </c>
      <c r="I29" s="184">
        <f>SUM(I4:I28)</f>
        <v>6775286.5549999997</v>
      </c>
      <c r="J29" s="185"/>
      <c r="K29" s="184">
        <f>SUM(K4:K28)</f>
        <v>3832.5889154313049</v>
      </c>
      <c r="L29" s="1"/>
      <c r="M29" s="1"/>
      <c r="N29" s="1"/>
      <c r="O29" s="1"/>
      <c r="P29" s="1"/>
      <c r="Q29" s="1"/>
      <c r="R29" s="1"/>
      <c r="S29" s="1"/>
      <c r="T29" s="1"/>
    </row>
    <row r="30" spans="1:20" ht="15" thickTop="1" x14ac:dyDescent="0.3">
      <c r="A30" s="20"/>
      <c r="B30" s="20"/>
      <c r="C30" s="20"/>
      <c r="D30" s="20"/>
      <c r="E30" s="20"/>
      <c r="F30" s="20"/>
      <c r="G30" s="16"/>
      <c r="H30" s="16"/>
      <c r="I30" s="16"/>
      <c r="J30" s="30"/>
      <c r="K30" s="20"/>
      <c r="L30" s="1"/>
      <c r="M30" s="1"/>
      <c r="N30" s="1"/>
      <c r="O30" s="1"/>
      <c r="P30" s="1"/>
      <c r="Q30" s="1"/>
      <c r="R30" s="1"/>
      <c r="S30" s="1"/>
      <c r="T30" s="1"/>
    </row>
    <row r="31" spans="1:20" x14ac:dyDescent="0.3">
      <c r="A31" s="1"/>
      <c r="B31" s="1"/>
      <c r="C31" s="1"/>
      <c r="D31" s="1"/>
      <c r="E31" s="1"/>
      <c r="F31" s="1"/>
      <c r="G31" s="8"/>
      <c r="H31" s="8"/>
      <c r="I31" s="8"/>
      <c r="J31" s="11"/>
      <c r="K31" s="1"/>
      <c r="L31" s="1"/>
      <c r="M31" s="1"/>
      <c r="N31" s="1"/>
      <c r="O31" s="1"/>
      <c r="P31" s="1"/>
      <c r="Q31" s="1"/>
      <c r="R31" s="1"/>
      <c r="S31" s="1"/>
      <c r="T31" s="1"/>
    </row>
    <row r="32" spans="1:20" x14ac:dyDescent="0.3">
      <c r="A32" s="1"/>
      <c r="B32" s="1"/>
      <c r="C32" s="1"/>
      <c r="D32" s="1"/>
      <c r="E32" s="1"/>
      <c r="F32" s="1"/>
      <c r="G32" s="8"/>
      <c r="H32" s="8"/>
      <c r="I32" s="8"/>
      <c r="J32" s="11"/>
      <c r="K32" s="1"/>
      <c r="L32" s="1"/>
      <c r="M32" s="1"/>
      <c r="N32" s="1"/>
      <c r="O32" s="1"/>
      <c r="P32" s="1"/>
      <c r="Q32" s="1"/>
      <c r="R32" s="1"/>
      <c r="S32" s="1"/>
      <c r="T32" s="1"/>
    </row>
  </sheetData>
  <autoFilter ref="A3:K3" xr:uid="{CD52C685-5C10-4339-BF7A-E74852EF5414}">
    <sortState xmlns:xlrd2="http://schemas.microsoft.com/office/spreadsheetml/2017/richdata2" ref="A4:K28">
      <sortCondition descending="1" ref="D3"/>
    </sortState>
  </autoFilter>
  <pageMargins left="0.7" right="0.7" top="0.75" bottom="0.75" header="0.3" footer="0.3"/>
  <pageSetup paperSize="9" orientation="portrait" r:id="rId1"/>
  <ignoredErrors>
    <ignoredError sqref="K28"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FE3C2-FCFE-4F97-84B9-D4226D317A38}">
  <sheetPr codeName="Sheet10"/>
  <dimension ref="A1:R36"/>
  <sheetViews>
    <sheetView topLeftCell="E1" zoomScale="80" zoomScaleNormal="80" workbookViewId="0">
      <pane ySplit="3" topLeftCell="A25" activePane="bottomLeft" state="frozen"/>
      <selection pane="bottomLeft" activeCell="L32" sqref="L32"/>
    </sheetView>
  </sheetViews>
  <sheetFormatPr defaultRowHeight="14.4" x14ac:dyDescent="0.3"/>
  <cols>
    <col min="1" max="1" width="13.08984375" customWidth="1"/>
    <col min="2" max="2" width="20.90625" customWidth="1"/>
    <col min="3" max="3" width="22.1796875" customWidth="1"/>
    <col min="4" max="4" width="14.36328125" style="18" customWidth="1"/>
    <col min="5" max="5" width="16.453125" customWidth="1"/>
    <col min="6" max="6" width="42.453125" customWidth="1"/>
    <col min="7" max="7" width="17.36328125" style="9" customWidth="1"/>
    <col min="8" max="8" width="12.6328125" style="9" customWidth="1"/>
    <col min="9" max="9" width="14.1796875" style="9" customWidth="1"/>
    <col min="10" max="10" width="14.08984375" style="12" customWidth="1"/>
    <col min="11" max="11" width="21.36328125" style="9" customWidth="1"/>
    <col min="12" max="12" width="22.453125" style="9" customWidth="1"/>
  </cols>
  <sheetData>
    <row r="1" spans="1:18" ht="23.25" customHeight="1" x14ac:dyDescent="0.3">
      <c r="A1" s="278" t="s">
        <v>399</v>
      </c>
      <c r="B1" s="277"/>
      <c r="C1" s="277"/>
      <c r="D1" s="277"/>
      <c r="E1" s="277"/>
      <c r="F1" s="277"/>
      <c r="G1" s="277"/>
      <c r="H1" s="277"/>
      <c r="I1" s="277"/>
      <c r="J1" s="277"/>
      <c r="K1" s="277"/>
      <c r="L1" s="277"/>
    </row>
    <row r="2" spans="1:18" ht="23.25" customHeight="1" x14ac:dyDescent="0.3">
      <c r="A2" s="277"/>
      <c r="B2" s="277"/>
      <c r="C2" s="277"/>
      <c r="D2" s="277"/>
      <c r="E2" s="277"/>
      <c r="F2" s="277"/>
      <c r="G2" s="277"/>
      <c r="H2" s="277"/>
      <c r="I2" s="277"/>
      <c r="J2" s="277"/>
      <c r="K2" s="345" t="s">
        <v>614</v>
      </c>
      <c r="L2" s="345"/>
    </row>
    <row r="3" spans="1:18" ht="54.75" customHeight="1" x14ac:dyDescent="0.3">
      <c r="A3" s="281" t="s">
        <v>92</v>
      </c>
      <c r="B3" s="281" t="s">
        <v>93</v>
      </c>
      <c r="C3" s="281" t="s">
        <v>326</v>
      </c>
      <c r="D3" s="281" t="s">
        <v>95</v>
      </c>
      <c r="E3" s="281" t="s">
        <v>651</v>
      </c>
      <c r="F3" s="281" t="s">
        <v>96</v>
      </c>
      <c r="G3" s="281" t="s">
        <v>98</v>
      </c>
      <c r="H3" s="281" t="s">
        <v>97</v>
      </c>
      <c r="I3" s="281" t="s">
        <v>99</v>
      </c>
      <c r="J3" s="281" t="s">
        <v>100</v>
      </c>
      <c r="K3" s="281" t="s">
        <v>655</v>
      </c>
      <c r="L3" s="281" t="s">
        <v>656</v>
      </c>
      <c r="M3" s="1"/>
      <c r="N3" s="1"/>
      <c r="O3" s="1"/>
      <c r="P3" s="1"/>
      <c r="Q3" s="1"/>
      <c r="R3" s="1"/>
    </row>
    <row r="4" spans="1:18" ht="43.2" x14ac:dyDescent="0.3">
      <c r="A4" s="115">
        <v>1057</v>
      </c>
      <c r="B4" s="115" t="s">
        <v>5</v>
      </c>
      <c r="C4" s="13" t="s">
        <v>400</v>
      </c>
      <c r="D4" s="118">
        <v>2019</v>
      </c>
      <c r="E4" s="119" t="s">
        <v>63</v>
      </c>
      <c r="F4" s="61" t="s">
        <v>401</v>
      </c>
      <c r="G4" s="46">
        <v>87200</v>
      </c>
      <c r="H4" s="59">
        <v>73342.688999999998</v>
      </c>
      <c r="I4" s="59">
        <v>620000</v>
      </c>
      <c r="J4" s="14">
        <v>0.12</v>
      </c>
      <c r="K4" s="59">
        <v>15378</v>
      </c>
      <c r="L4" s="59">
        <v>3076</v>
      </c>
      <c r="M4" s="1"/>
      <c r="N4" s="1"/>
      <c r="O4" s="1"/>
      <c r="P4" s="1"/>
      <c r="Q4" s="1"/>
      <c r="R4" s="1"/>
    </row>
    <row r="5" spans="1:18" ht="72" x14ac:dyDescent="0.3">
      <c r="A5" s="62">
        <v>1058</v>
      </c>
      <c r="B5" s="62" t="s">
        <v>5</v>
      </c>
      <c r="C5" s="2" t="s">
        <v>402</v>
      </c>
      <c r="D5" s="76">
        <v>2019</v>
      </c>
      <c r="E5" s="45" t="s">
        <v>77</v>
      </c>
      <c r="F5" s="5" t="s">
        <v>403</v>
      </c>
      <c r="G5" s="19">
        <v>56000</v>
      </c>
      <c r="H5" s="6">
        <v>50541.661</v>
      </c>
      <c r="I5" s="6">
        <v>220000</v>
      </c>
      <c r="J5" s="10">
        <v>0.23</v>
      </c>
      <c r="K5" s="6">
        <v>11555</v>
      </c>
      <c r="L5" s="6">
        <v>4635</v>
      </c>
      <c r="M5" s="1"/>
      <c r="N5" s="1"/>
      <c r="O5" s="1"/>
      <c r="P5" s="1"/>
      <c r="Q5" s="1"/>
      <c r="R5" s="1"/>
    </row>
    <row r="6" spans="1:18" ht="72" x14ac:dyDescent="0.3">
      <c r="A6" s="62">
        <v>1219</v>
      </c>
      <c r="B6" s="62" t="s">
        <v>0</v>
      </c>
      <c r="C6" s="2" t="s">
        <v>404</v>
      </c>
      <c r="D6" s="76">
        <v>2019</v>
      </c>
      <c r="E6" s="45" t="s">
        <v>57</v>
      </c>
      <c r="F6" s="5" t="s">
        <v>405</v>
      </c>
      <c r="G6" s="19">
        <v>107000</v>
      </c>
      <c r="H6" s="6">
        <v>105787.876</v>
      </c>
      <c r="I6" s="80">
        <v>113970</v>
      </c>
      <c r="J6" s="10">
        <v>0.93</v>
      </c>
      <c r="K6" s="19" t="s">
        <v>47</v>
      </c>
      <c r="L6" s="19" t="s">
        <v>47</v>
      </c>
      <c r="M6" s="1"/>
      <c r="N6" s="1"/>
      <c r="O6" s="1"/>
      <c r="P6" s="1"/>
      <c r="Q6" s="1"/>
      <c r="R6" s="1"/>
    </row>
    <row r="7" spans="1:18" ht="28.8" x14ac:dyDescent="0.3">
      <c r="A7" s="62">
        <v>1137</v>
      </c>
      <c r="B7" s="62" t="s">
        <v>8</v>
      </c>
      <c r="C7" s="2" t="s">
        <v>406</v>
      </c>
      <c r="D7" s="76">
        <v>2019</v>
      </c>
      <c r="E7" s="45" t="s">
        <v>54</v>
      </c>
      <c r="F7" s="5" t="s">
        <v>407</v>
      </c>
      <c r="G7" s="19">
        <v>37748</v>
      </c>
      <c r="H7" s="6">
        <v>33264.932999999997</v>
      </c>
      <c r="I7" s="6">
        <v>37748</v>
      </c>
      <c r="J7" s="10">
        <v>0.88</v>
      </c>
      <c r="K7" s="6">
        <v>12337</v>
      </c>
      <c r="L7" s="6">
        <v>12337</v>
      </c>
      <c r="M7" s="1"/>
      <c r="N7" s="1"/>
      <c r="O7" s="1"/>
      <c r="P7" s="1"/>
      <c r="Q7" s="1"/>
      <c r="R7" s="1"/>
    </row>
    <row r="8" spans="1:18" ht="57.6" x14ac:dyDescent="0.3">
      <c r="A8" s="62">
        <v>1235</v>
      </c>
      <c r="B8" s="62" t="s">
        <v>0</v>
      </c>
      <c r="C8" s="2" t="s">
        <v>408</v>
      </c>
      <c r="D8" s="76">
        <v>2019</v>
      </c>
      <c r="E8" s="45">
        <v>2020</v>
      </c>
      <c r="F8" s="5" t="s">
        <v>409</v>
      </c>
      <c r="G8" s="19">
        <v>23000</v>
      </c>
      <c r="H8" s="6">
        <v>23000</v>
      </c>
      <c r="I8" s="6">
        <v>33000</v>
      </c>
      <c r="J8" s="10">
        <v>0.7</v>
      </c>
      <c r="K8" s="19" t="s">
        <v>47</v>
      </c>
      <c r="L8" s="19" t="s">
        <v>47</v>
      </c>
      <c r="M8" s="1"/>
      <c r="N8" s="1"/>
      <c r="O8" s="1"/>
      <c r="P8" s="1"/>
      <c r="Q8" s="1"/>
      <c r="R8" s="1"/>
    </row>
    <row r="9" spans="1:18" ht="57.6" x14ac:dyDescent="0.3">
      <c r="A9" s="62">
        <v>1212</v>
      </c>
      <c r="B9" s="62" t="s">
        <v>8</v>
      </c>
      <c r="C9" s="2" t="s">
        <v>410</v>
      </c>
      <c r="D9" s="76">
        <v>2019</v>
      </c>
      <c r="E9" s="45">
        <v>2019</v>
      </c>
      <c r="F9" s="5" t="s">
        <v>411</v>
      </c>
      <c r="G9" s="19">
        <v>27000</v>
      </c>
      <c r="H9" s="6">
        <v>25071.43</v>
      </c>
      <c r="I9" s="6">
        <v>27000</v>
      </c>
      <c r="J9" s="10">
        <v>0.93</v>
      </c>
      <c r="K9" s="116">
        <v>1671</v>
      </c>
      <c r="L9" s="116">
        <v>1671</v>
      </c>
      <c r="M9" s="1"/>
      <c r="N9" s="1"/>
      <c r="O9" s="1"/>
      <c r="P9" s="1"/>
      <c r="Q9" s="1"/>
      <c r="R9" s="1"/>
    </row>
    <row r="10" spans="1:18" ht="43.2" x14ac:dyDescent="0.3">
      <c r="A10" s="62">
        <v>1214</v>
      </c>
      <c r="B10" s="62" t="s">
        <v>8</v>
      </c>
      <c r="C10" s="2" t="s">
        <v>412</v>
      </c>
      <c r="D10" s="76">
        <v>2019</v>
      </c>
      <c r="E10" s="45" t="s">
        <v>49</v>
      </c>
      <c r="F10" s="5" t="s">
        <v>413</v>
      </c>
      <c r="G10" s="19">
        <v>3200</v>
      </c>
      <c r="H10" s="6">
        <v>3093.3324590163934</v>
      </c>
      <c r="I10" s="6">
        <v>20000</v>
      </c>
      <c r="J10" s="10">
        <v>0.15466662295081968</v>
      </c>
      <c r="K10" s="19" t="s">
        <v>47</v>
      </c>
      <c r="L10" s="19" t="s">
        <v>47</v>
      </c>
      <c r="M10" s="1"/>
      <c r="N10" s="1"/>
      <c r="O10" s="1"/>
      <c r="P10" s="1"/>
      <c r="Q10" s="1"/>
      <c r="R10" s="1"/>
    </row>
    <row r="11" spans="1:18" ht="72" x14ac:dyDescent="0.3">
      <c r="A11" s="175">
        <v>1264</v>
      </c>
      <c r="B11" s="63" t="s">
        <v>226</v>
      </c>
      <c r="C11" s="171" t="s">
        <v>623</v>
      </c>
      <c r="D11" s="76">
        <v>2019</v>
      </c>
      <c r="E11" s="45" t="s">
        <v>49</v>
      </c>
      <c r="F11" s="172" t="s">
        <v>624</v>
      </c>
      <c r="G11" s="164">
        <v>7500</v>
      </c>
      <c r="H11" s="164">
        <v>7500</v>
      </c>
      <c r="I11" s="164">
        <v>9000</v>
      </c>
      <c r="J11" s="165">
        <v>0.83</v>
      </c>
      <c r="K11" s="40" t="s">
        <v>47</v>
      </c>
      <c r="L11" s="40" t="s">
        <v>47</v>
      </c>
      <c r="M11" s="1"/>
      <c r="N11" s="7"/>
      <c r="O11" s="1"/>
      <c r="P11" s="1"/>
      <c r="Q11" s="1"/>
      <c r="R11" s="1"/>
    </row>
    <row r="12" spans="1:18" ht="28.8" x14ac:dyDescent="0.3">
      <c r="A12" s="62">
        <v>1213</v>
      </c>
      <c r="B12" s="62" t="s">
        <v>8</v>
      </c>
      <c r="C12" s="2" t="s">
        <v>414</v>
      </c>
      <c r="D12" s="76">
        <v>2019</v>
      </c>
      <c r="E12" s="45">
        <v>2019</v>
      </c>
      <c r="F12" s="5" t="s">
        <v>415</v>
      </c>
      <c r="G12" s="40">
        <v>7300</v>
      </c>
      <c r="H12" s="164">
        <v>7056.6646721311472</v>
      </c>
      <c r="I12" s="164">
        <v>7300</v>
      </c>
      <c r="J12" s="165">
        <v>0.96666639344262295</v>
      </c>
      <c r="K12" s="40" t="s">
        <v>47</v>
      </c>
      <c r="L12" s="40" t="s">
        <v>47</v>
      </c>
      <c r="M12" s="1"/>
      <c r="N12" s="1"/>
      <c r="O12" s="1"/>
      <c r="P12" s="1"/>
      <c r="Q12" s="1"/>
      <c r="R12" s="1"/>
    </row>
    <row r="13" spans="1:18" ht="57.6" x14ac:dyDescent="0.3">
      <c r="A13" s="62">
        <v>1211</v>
      </c>
      <c r="B13" s="62" t="s">
        <v>4</v>
      </c>
      <c r="C13" s="2" t="s">
        <v>416</v>
      </c>
      <c r="D13" s="76">
        <v>2019</v>
      </c>
      <c r="E13" s="45">
        <v>2019</v>
      </c>
      <c r="F13" s="5" t="s">
        <v>417</v>
      </c>
      <c r="G13" s="40">
        <v>6000</v>
      </c>
      <c r="H13" s="164">
        <v>5850</v>
      </c>
      <c r="I13" s="164">
        <v>6000</v>
      </c>
      <c r="J13" s="165">
        <v>0.98</v>
      </c>
      <c r="K13" s="40" t="s">
        <v>47</v>
      </c>
      <c r="L13" s="40" t="s">
        <v>47</v>
      </c>
      <c r="M13" s="1"/>
      <c r="N13" s="1"/>
      <c r="O13" s="1"/>
      <c r="P13" s="1"/>
      <c r="Q13" s="1"/>
      <c r="R13" s="1"/>
    </row>
    <row r="14" spans="1:18" ht="86.4" x14ac:dyDescent="0.3">
      <c r="A14" s="174">
        <v>1269</v>
      </c>
      <c r="B14" s="63" t="s">
        <v>226</v>
      </c>
      <c r="C14" s="173" t="s">
        <v>625</v>
      </c>
      <c r="D14" s="76">
        <v>2019</v>
      </c>
      <c r="E14" s="45" t="s">
        <v>49</v>
      </c>
      <c r="F14" s="172" t="s">
        <v>626</v>
      </c>
      <c r="G14" s="164">
        <v>640</v>
      </c>
      <c r="H14" s="164">
        <v>640</v>
      </c>
      <c r="I14" s="164">
        <v>640</v>
      </c>
      <c r="J14" s="165">
        <v>1</v>
      </c>
      <c r="K14" s="40" t="s">
        <v>47</v>
      </c>
      <c r="L14" s="40" t="s">
        <v>47</v>
      </c>
      <c r="M14" s="1"/>
      <c r="N14" s="1"/>
      <c r="O14" s="1"/>
      <c r="P14" s="1"/>
      <c r="Q14" s="1"/>
      <c r="R14" s="1"/>
    </row>
    <row r="15" spans="1:18" ht="43.2" x14ac:dyDescent="0.3">
      <c r="A15" s="2">
        <v>1132</v>
      </c>
      <c r="B15" s="2" t="s">
        <v>27</v>
      </c>
      <c r="C15" s="2" t="s">
        <v>428</v>
      </c>
      <c r="D15" s="76">
        <v>2018</v>
      </c>
      <c r="E15" s="45" t="s">
        <v>54</v>
      </c>
      <c r="F15" s="139" t="s">
        <v>493</v>
      </c>
      <c r="G15" s="40">
        <v>14400</v>
      </c>
      <c r="H15" s="164">
        <v>11314.29</v>
      </c>
      <c r="I15" s="164">
        <v>14400</v>
      </c>
      <c r="J15" s="165">
        <v>0.79</v>
      </c>
      <c r="K15" s="40" t="s">
        <v>47</v>
      </c>
      <c r="L15" s="40" t="s">
        <v>47</v>
      </c>
      <c r="M15" s="1"/>
      <c r="N15" s="1"/>
      <c r="O15" s="1"/>
      <c r="P15" s="1"/>
      <c r="Q15" s="1"/>
      <c r="R15" s="1"/>
    </row>
    <row r="16" spans="1:18" ht="28.8" x14ac:dyDescent="0.3">
      <c r="A16" s="2">
        <v>1151</v>
      </c>
      <c r="B16" s="2" t="s">
        <v>17</v>
      </c>
      <c r="C16" s="63" t="s">
        <v>432</v>
      </c>
      <c r="D16" s="76">
        <v>2018</v>
      </c>
      <c r="E16" s="45" t="s">
        <v>54</v>
      </c>
      <c r="F16" s="139" t="s">
        <v>494</v>
      </c>
      <c r="G16" s="79">
        <v>1035</v>
      </c>
      <c r="H16" s="6">
        <v>939.43949999999995</v>
      </c>
      <c r="I16" s="6">
        <v>1725</v>
      </c>
      <c r="J16" s="10">
        <v>0.54460260869565214</v>
      </c>
      <c r="K16" s="6">
        <v>381</v>
      </c>
      <c r="L16" s="6">
        <v>381</v>
      </c>
      <c r="M16" s="1"/>
      <c r="N16" s="1"/>
      <c r="O16" s="1"/>
      <c r="P16" s="1"/>
      <c r="Q16" s="1"/>
      <c r="R16" s="1"/>
    </row>
    <row r="17" spans="1:18" ht="43.2" x14ac:dyDescent="0.3">
      <c r="A17" s="2">
        <v>1146</v>
      </c>
      <c r="B17" s="2" t="s">
        <v>17</v>
      </c>
      <c r="C17" s="2" t="s">
        <v>433</v>
      </c>
      <c r="D17" s="76">
        <v>2018</v>
      </c>
      <c r="E17" s="45" t="s">
        <v>54</v>
      </c>
      <c r="F17" s="139" t="s">
        <v>495</v>
      </c>
      <c r="G17" s="79">
        <v>1035</v>
      </c>
      <c r="H17" s="6">
        <v>939.43949999999995</v>
      </c>
      <c r="I17" s="6">
        <v>1725</v>
      </c>
      <c r="J17" s="10">
        <v>0.54460260869565214</v>
      </c>
      <c r="K17" s="19" t="s">
        <v>47</v>
      </c>
      <c r="L17" s="19" t="s">
        <v>47</v>
      </c>
      <c r="M17" s="1"/>
      <c r="N17" s="1"/>
      <c r="O17" s="1"/>
      <c r="P17" s="1"/>
      <c r="Q17" s="1"/>
      <c r="R17" s="1"/>
    </row>
    <row r="18" spans="1:18" ht="28.8" x14ac:dyDescent="0.3">
      <c r="A18" s="2">
        <v>1142</v>
      </c>
      <c r="B18" s="2" t="s">
        <v>226</v>
      </c>
      <c r="C18" s="2" t="s">
        <v>434</v>
      </c>
      <c r="D18" s="76">
        <v>2018</v>
      </c>
      <c r="E18" s="45" t="s">
        <v>53</v>
      </c>
      <c r="F18" s="139" t="s">
        <v>496</v>
      </c>
      <c r="G18" s="19">
        <v>400</v>
      </c>
      <c r="H18" s="6">
        <v>386.66699999999997</v>
      </c>
      <c r="I18" s="6">
        <v>817</v>
      </c>
      <c r="J18" s="10">
        <v>0.46511627906976744</v>
      </c>
      <c r="K18" s="88">
        <v>142</v>
      </c>
      <c r="L18" s="88">
        <v>142</v>
      </c>
      <c r="M18" s="1"/>
      <c r="N18" s="1"/>
      <c r="O18" s="1"/>
      <c r="P18" s="1"/>
      <c r="Q18" s="1"/>
      <c r="R18" s="1"/>
    </row>
    <row r="19" spans="1:18" ht="86.4" x14ac:dyDescent="0.3">
      <c r="A19" s="2">
        <v>1079</v>
      </c>
      <c r="B19" s="2" t="s">
        <v>30</v>
      </c>
      <c r="C19" s="130" t="s">
        <v>419</v>
      </c>
      <c r="D19" s="76">
        <v>2017</v>
      </c>
      <c r="E19" s="45" t="s">
        <v>66</v>
      </c>
      <c r="F19" s="139" t="s">
        <v>497</v>
      </c>
      <c r="G19" s="79">
        <v>84000</v>
      </c>
      <c r="H19" s="6">
        <v>77731.350000000006</v>
      </c>
      <c r="I19" s="6">
        <v>109500</v>
      </c>
      <c r="J19" s="10">
        <v>0.70987534246575346</v>
      </c>
      <c r="K19" s="6">
        <v>8873</v>
      </c>
      <c r="L19" s="6">
        <v>8873</v>
      </c>
      <c r="N19" s="1"/>
      <c r="O19" s="1"/>
      <c r="P19" s="1"/>
      <c r="Q19" s="1"/>
      <c r="R19" s="1"/>
    </row>
    <row r="20" spans="1:18" ht="86.4" x14ac:dyDescent="0.3">
      <c r="A20" s="2">
        <v>1118</v>
      </c>
      <c r="B20" s="2" t="s">
        <v>420</v>
      </c>
      <c r="C20" s="63" t="s">
        <v>421</v>
      </c>
      <c r="D20" s="76">
        <v>2017</v>
      </c>
      <c r="E20" s="45" t="s">
        <v>62</v>
      </c>
      <c r="F20" s="136" t="s">
        <v>498</v>
      </c>
      <c r="G20" s="87">
        <v>12982.14</v>
      </c>
      <c r="H20" s="6">
        <v>12706.819574894726</v>
      </c>
      <c r="I20" s="6">
        <v>90000</v>
      </c>
      <c r="J20" s="10">
        <v>0.14000000000000001</v>
      </c>
      <c r="K20" s="19" t="s">
        <v>47</v>
      </c>
      <c r="L20" s="19" t="s">
        <v>47</v>
      </c>
      <c r="N20" s="1"/>
      <c r="O20" s="1"/>
      <c r="P20" s="1"/>
      <c r="Q20" s="1"/>
      <c r="R20" s="1"/>
    </row>
    <row r="21" spans="1:18" ht="28.8" x14ac:dyDescent="0.3">
      <c r="A21" s="2">
        <v>1059</v>
      </c>
      <c r="B21" s="2" t="s">
        <v>31</v>
      </c>
      <c r="C21" s="148" t="s">
        <v>424</v>
      </c>
      <c r="D21" s="76">
        <v>2017</v>
      </c>
      <c r="E21" s="45" t="s">
        <v>79</v>
      </c>
      <c r="F21" s="139" t="s">
        <v>499</v>
      </c>
      <c r="G21" s="19">
        <v>6978.9260000000004</v>
      </c>
      <c r="H21" s="6">
        <v>5531.9880000000003</v>
      </c>
      <c r="I21" s="6">
        <v>32250</v>
      </c>
      <c r="J21" s="10">
        <v>0.16978829375399584</v>
      </c>
      <c r="K21" s="19" t="s">
        <v>47</v>
      </c>
      <c r="L21" s="19" t="s">
        <v>47</v>
      </c>
      <c r="N21" s="1"/>
      <c r="O21" s="1"/>
      <c r="P21" s="1"/>
      <c r="Q21" s="1"/>
      <c r="R21" s="1"/>
    </row>
    <row r="22" spans="1:18" ht="57.6" x14ac:dyDescent="0.3">
      <c r="A22" s="2">
        <v>1121</v>
      </c>
      <c r="B22" s="2" t="s">
        <v>429</v>
      </c>
      <c r="C22" s="63" t="s">
        <v>430</v>
      </c>
      <c r="D22" s="76">
        <v>2017</v>
      </c>
      <c r="E22" s="45" t="s">
        <v>54</v>
      </c>
      <c r="F22" s="139" t="s">
        <v>500</v>
      </c>
      <c r="G22" s="19">
        <v>3600</v>
      </c>
      <c r="H22" s="6">
        <v>3312</v>
      </c>
      <c r="I22" s="6">
        <v>3800</v>
      </c>
      <c r="J22" s="10">
        <v>0.87157894736842101</v>
      </c>
      <c r="K22" s="86">
        <v>436</v>
      </c>
      <c r="L22" s="86">
        <v>436</v>
      </c>
      <c r="N22" s="1"/>
      <c r="O22" s="1"/>
      <c r="P22" s="1"/>
      <c r="Q22" s="1"/>
      <c r="R22" s="1"/>
    </row>
    <row r="23" spans="1:18" ht="57.6" x14ac:dyDescent="0.3">
      <c r="A23" s="2">
        <v>1092</v>
      </c>
      <c r="B23" s="2" t="s">
        <v>28</v>
      </c>
      <c r="C23" s="63" t="s">
        <v>431</v>
      </c>
      <c r="D23" s="45">
        <v>2017</v>
      </c>
      <c r="E23" s="45">
        <v>2017</v>
      </c>
      <c r="F23" s="139" t="s">
        <v>501</v>
      </c>
      <c r="G23" s="19">
        <v>2000</v>
      </c>
      <c r="H23" s="6">
        <v>1750</v>
      </c>
      <c r="I23" s="6">
        <v>2000</v>
      </c>
      <c r="J23" s="10">
        <v>0.875</v>
      </c>
      <c r="K23" s="6">
        <v>2188</v>
      </c>
      <c r="L23" s="6">
        <v>2188</v>
      </c>
      <c r="M23" s="1"/>
      <c r="N23" s="1"/>
      <c r="O23" s="1"/>
      <c r="P23" s="1"/>
      <c r="Q23" s="1"/>
      <c r="R23" s="1"/>
    </row>
    <row r="24" spans="1:18" ht="57.6" x14ac:dyDescent="0.3">
      <c r="A24" s="2">
        <v>1060</v>
      </c>
      <c r="B24" s="2" t="s">
        <v>31</v>
      </c>
      <c r="C24" s="63" t="s">
        <v>422</v>
      </c>
      <c r="D24" s="76">
        <v>2016</v>
      </c>
      <c r="E24" s="45" t="s">
        <v>79</v>
      </c>
      <c r="F24" s="139" t="s">
        <v>502</v>
      </c>
      <c r="G24" s="19">
        <v>60792.998040920145</v>
      </c>
      <c r="H24" s="6">
        <v>49001.120000000003</v>
      </c>
      <c r="I24" s="80">
        <v>72553</v>
      </c>
      <c r="J24" s="10">
        <v>0.68</v>
      </c>
      <c r="K24" s="116">
        <v>67538</v>
      </c>
      <c r="L24" s="116">
        <v>67538</v>
      </c>
      <c r="M24" s="1"/>
      <c r="N24" s="1"/>
      <c r="O24" s="1"/>
      <c r="P24" s="1"/>
      <c r="Q24" s="1"/>
      <c r="R24" s="1"/>
    </row>
    <row r="25" spans="1:18" ht="57.6" x14ac:dyDescent="0.3">
      <c r="A25" s="2">
        <v>1260</v>
      </c>
      <c r="B25" s="2" t="s">
        <v>0</v>
      </c>
      <c r="C25" s="2" t="s">
        <v>425</v>
      </c>
      <c r="D25" s="45">
        <v>2016</v>
      </c>
      <c r="E25" s="45">
        <v>2016</v>
      </c>
      <c r="F25" s="172" t="s">
        <v>627</v>
      </c>
      <c r="G25" s="19">
        <v>30000</v>
      </c>
      <c r="H25" s="6">
        <v>24375</v>
      </c>
      <c r="I25" s="6">
        <v>30000</v>
      </c>
      <c r="J25" s="34">
        <v>0.8125</v>
      </c>
      <c r="K25" s="19" t="s">
        <v>47</v>
      </c>
      <c r="L25" s="19" t="s">
        <v>47</v>
      </c>
      <c r="M25" s="1"/>
      <c r="N25" s="1"/>
      <c r="O25" s="1"/>
      <c r="P25" s="1"/>
      <c r="Q25" s="1"/>
      <c r="R25" s="1"/>
    </row>
    <row r="26" spans="1:18" ht="86.4" x14ac:dyDescent="0.3">
      <c r="A26" s="2">
        <v>1259</v>
      </c>
      <c r="B26" s="2" t="s">
        <v>0</v>
      </c>
      <c r="C26" s="63" t="s">
        <v>426</v>
      </c>
      <c r="D26" s="76">
        <v>2016</v>
      </c>
      <c r="E26" s="45">
        <v>2016</v>
      </c>
      <c r="F26" s="172" t="s">
        <v>628</v>
      </c>
      <c r="G26" s="79">
        <v>28300</v>
      </c>
      <c r="H26" s="6">
        <v>23305.9</v>
      </c>
      <c r="I26" s="6">
        <v>28300</v>
      </c>
      <c r="J26" s="10">
        <v>0.82353003533568903</v>
      </c>
      <c r="K26" s="19" t="s">
        <v>47</v>
      </c>
      <c r="L26" s="19" t="s">
        <v>47</v>
      </c>
      <c r="M26" s="1"/>
      <c r="N26" s="1"/>
      <c r="O26" s="1"/>
      <c r="P26" s="1"/>
      <c r="Q26" s="1"/>
      <c r="R26" s="1"/>
    </row>
    <row r="27" spans="1:18" ht="28.8" x14ac:dyDescent="0.3">
      <c r="A27" s="2">
        <v>1061</v>
      </c>
      <c r="B27" s="2" t="s">
        <v>0</v>
      </c>
      <c r="C27" s="63" t="s">
        <v>427</v>
      </c>
      <c r="D27" s="76">
        <v>2016</v>
      </c>
      <c r="E27" s="45" t="s">
        <v>79</v>
      </c>
      <c r="F27" s="139" t="s">
        <v>503</v>
      </c>
      <c r="G27" s="19">
        <v>14452.135</v>
      </c>
      <c r="H27" s="6">
        <v>11712.936</v>
      </c>
      <c r="I27" s="80">
        <v>19303</v>
      </c>
      <c r="J27" s="10">
        <v>0.61</v>
      </c>
      <c r="K27" s="19" t="s">
        <v>47</v>
      </c>
      <c r="L27" s="19" t="s">
        <v>47</v>
      </c>
      <c r="M27" s="1"/>
      <c r="N27" s="1"/>
      <c r="O27" s="1"/>
      <c r="P27" s="1"/>
      <c r="Q27" s="1"/>
      <c r="R27" s="1"/>
    </row>
    <row r="28" spans="1:18" ht="72" x14ac:dyDescent="0.3">
      <c r="A28" s="2">
        <v>1062</v>
      </c>
      <c r="B28" s="2" t="s">
        <v>0</v>
      </c>
      <c r="C28" s="2" t="s">
        <v>33</v>
      </c>
      <c r="D28" s="76">
        <v>2016</v>
      </c>
      <c r="E28" s="45" t="s">
        <v>68</v>
      </c>
      <c r="F28" s="139" t="s">
        <v>504</v>
      </c>
      <c r="G28" s="79">
        <v>17720.670999999998</v>
      </c>
      <c r="H28" s="6">
        <v>14606.516</v>
      </c>
      <c r="I28" s="6">
        <v>18800</v>
      </c>
      <c r="J28" s="10">
        <v>0.77064336443257875</v>
      </c>
      <c r="K28" s="6">
        <v>15539</v>
      </c>
      <c r="L28" s="6">
        <v>15539</v>
      </c>
      <c r="M28" s="1"/>
      <c r="N28" s="1"/>
      <c r="O28" s="1"/>
      <c r="P28" s="1"/>
      <c r="Q28" s="1"/>
      <c r="R28" s="1"/>
    </row>
    <row r="29" spans="1:18" ht="43.2" x14ac:dyDescent="0.3">
      <c r="A29" s="2">
        <v>1051</v>
      </c>
      <c r="B29" s="2" t="s">
        <v>34</v>
      </c>
      <c r="C29" s="2" t="s">
        <v>423</v>
      </c>
      <c r="D29" s="76">
        <v>2015</v>
      </c>
      <c r="E29" s="117" t="s">
        <v>80</v>
      </c>
      <c r="F29" s="140" t="s">
        <v>629</v>
      </c>
      <c r="G29" s="79">
        <v>11500</v>
      </c>
      <c r="H29" s="6">
        <v>10350</v>
      </c>
      <c r="I29" s="6">
        <v>70000</v>
      </c>
      <c r="J29" s="10">
        <v>0.14785714285714285</v>
      </c>
      <c r="K29" s="6">
        <v>591</v>
      </c>
      <c r="L29" s="6">
        <v>591</v>
      </c>
      <c r="M29" s="1"/>
      <c r="N29" s="1"/>
      <c r="O29" s="1"/>
      <c r="P29" s="1"/>
      <c r="Q29" s="1"/>
      <c r="R29" s="1"/>
    </row>
    <row r="30" spans="1:18" ht="43.2" x14ac:dyDescent="0.3">
      <c r="A30" s="2">
        <v>1086</v>
      </c>
      <c r="B30" s="2" t="s">
        <v>29</v>
      </c>
      <c r="C30" s="63" t="s">
        <v>418</v>
      </c>
      <c r="D30" s="76">
        <v>2012</v>
      </c>
      <c r="E30" s="45" t="s">
        <v>78</v>
      </c>
      <c r="F30" s="139" t="s">
        <v>505</v>
      </c>
      <c r="G30" s="19">
        <v>234000</v>
      </c>
      <c r="H30" s="6">
        <v>174633.29</v>
      </c>
      <c r="I30" s="6">
        <v>234000</v>
      </c>
      <c r="J30" s="10">
        <v>0.74629611111111105</v>
      </c>
      <c r="K30" s="6">
        <v>59704</v>
      </c>
      <c r="L30" s="6">
        <v>22389</v>
      </c>
      <c r="M30" s="1"/>
      <c r="N30" s="1"/>
      <c r="O30" s="1"/>
      <c r="P30" s="1"/>
      <c r="Q30" s="1"/>
      <c r="R30" s="1"/>
    </row>
    <row r="31" spans="1:18" ht="15" thickBot="1" x14ac:dyDescent="0.35">
      <c r="A31" s="20"/>
      <c r="B31" s="20"/>
      <c r="C31" s="20"/>
      <c r="D31" s="75"/>
      <c r="E31" s="20"/>
      <c r="F31" s="183" t="s">
        <v>653</v>
      </c>
      <c r="G31" s="184">
        <f>SUM(G4:G30)</f>
        <v>885784.8700409201</v>
      </c>
      <c r="H31" s="184">
        <f>SUM(H4:H30)</f>
        <v>757745.34170604229</v>
      </c>
      <c r="I31" s="184">
        <f>SUM(I4:I30)</f>
        <v>1823831</v>
      </c>
      <c r="J31" s="186"/>
      <c r="K31" s="184">
        <f>SUM(K4:K30)</f>
        <v>196333</v>
      </c>
      <c r="L31" s="184">
        <f>SUM(L4:L30)</f>
        <v>139796</v>
      </c>
      <c r="M31" s="20"/>
      <c r="N31" s="1"/>
      <c r="O31" s="1"/>
      <c r="P31" s="1"/>
      <c r="Q31" s="1"/>
      <c r="R31" s="1"/>
    </row>
    <row r="32" spans="1:18" ht="15" thickTop="1" x14ac:dyDescent="0.3">
      <c r="A32" s="20"/>
      <c r="B32" s="20"/>
      <c r="C32" s="20"/>
      <c r="D32" s="75"/>
      <c r="E32" s="20"/>
      <c r="F32" s="20"/>
      <c r="G32" s="16"/>
      <c r="H32" s="16"/>
      <c r="I32" s="16"/>
      <c r="J32" s="30"/>
      <c r="K32" s="16"/>
      <c r="L32" s="16"/>
      <c r="M32" s="20"/>
      <c r="N32" s="1"/>
      <c r="O32" s="1"/>
      <c r="P32" s="1"/>
      <c r="Q32" s="1"/>
      <c r="R32" s="1"/>
    </row>
    <row r="33" spans="1:18" x14ac:dyDescent="0.3">
      <c r="A33" s="20"/>
      <c r="B33" s="20"/>
      <c r="C33" s="20"/>
      <c r="D33" s="75"/>
      <c r="E33" s="20"/>
      <c r="F33" s="20"/>
      <c r="G33" s="16"/>
      <c r="H33" s="16"/>
      <c r="I33" s="16"/>
      <c r="J33" s="30"/>
      <c r="K33" s="16"/>
      <c r="L33" s="16"/>
      <c r="M33" s="20"/>
      <c r="N33" s="1"/>
      <c r="O33" s="1"/>
      <c r="P33" s="1"/>
      <c r="Q33" s="1"/>
      <c r="R33" s="1"/>
    </row>
    <row r="34" spans="1:18" x14ac:dyDescent="0.3">
      <c r="A34" s="20"/>
      <c r="B34" s="20"/>
      <c r="C34" s="20"/>
      <c r="D34" s="75"/>
      <c r="E34" s="20"/>
      <c r="F34" s="20"/>
      <c r="G34" s="16"/>
      <c r="H34" s="16"/>
      <c r="I34" s="16"/>
      <c r="J34" s="30"/>
      <c r="K34" s="16"/>
      <c r="L34" s="16"/>
      <c r="M34" s="20"/>
      <c r="N34" s="1"/>
      <c r="O34" s="1"/>
      <c r="P34" s="1"/>
      <c r="Q34" s="1"/>
      <c r="R34" s="1"/>
    </row>
    <row r="35" spans="1:18" x14ac:dyDescent="0.3">
      <c r="A35" s="27"/>
      <c r="B35" s="27"/>
      <c r="C35" s="27"/>
      <c r="D35" s="78"/>
      <c r="E35" s="27"/>
      <c r="F35" s="27"/>
      <c r="G35" s="28"/>
      <c r="H35" s="28"/>
      <c r="I35" s="28"/>
      <c r="J35" s="29"/>
      <c r="K35" s="28"/>
      <c r="L35" s="28"/>
      <c r="M35" s="27"/>
    </row>
    <row r="36" spans="1:18" x14ac:dyDescent="0.3">
      <c r="A36" s="27"/>
      <c r="B36" s="27"/>
      <c r="C36" s="27"/>
      <c r="D36" s="78"/>
      <c r="E36" s="27"/>
      <c r="F36" s="27"/>
      <c r="G36" s="28"/>
      <c r="H36" s="28"/>
      <c r="I36" s="28"/>
      <c r="J36" s="29"/>
      <c r="K36" s="28"/>
      <c r="L36" s="28"/>
      <c r="M36" s="27"/>
    </row>
  </sheetData>
  <autoFilter ref="A3:L3" xr:uid="{B9B76EAC-0E12-43EA-9AC1-2DB92A8C1282}">
    <sortState xmlns:xlrd2="http://schemas.microsoft.com/office/spreadsheetml/2017/richdata2" ref="A4:L30">
      <sortCondition descending="1" ref="D3"/>
    </sortState>
  </autoFilter>
  <mergeCells count="1">
    <mergeCell ref="K2:L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806CB-119B-48C9-93E6-7DB0ACBDF8CB}">
  <sheetPr codeName="Sheet12"/>
  <dimension ref="A1:U65"/>
  <sheetViews>
    <sheetView topLeftCell="D1" zoomScale="90" zoomScaleNormal="90" workbookViewId="0">
      <pane ySplit="3" topLeftCell="A25" activePane="bottomLeft" state="frozen"/>
      <selection pane="bottomLeft" activeCell="L29" sqref="L29"/>
    </sheetView>
  </sheetViews>
  <sheetFormatPr defaultRowHeight="14.4" x14ac:dyDescent="0.3"/>
  <cols>
    <col min="1" max="1" width="11.1796875" customWidth="1"/>
    <col min="2" max="2" width="20.90625" customWidth="1"/>
    <col min="3" max="3" width="24.453125" customWidth="1"/>
    <col min="4" max="4" width="14.36328125" style="18" customWidth="1"/>
    <col min="5" max="5" width="16.1796875" customWidth="1"/>
    <col min="6" max="6" width="39.1796875" customWidth="1"/>
    <col min="7" max="7" width="17.36328125" style="9" customWidth="1"/>
    <col min="8" max="8" width="12.6328125" style="9" customWidth="1"/>
    <col min="9" max="9" width="14.1796875" style="9" customWidth="1"/>
    <col min="10" max="10" width="14.08984375" style="12" customWidth="1"/>
    <col min="11" max="11" width="26.36328125" style="9" customWidth="1"/>
    <col min="12" max="12" width="26.36328125" customWidth="1"/>
    <col min="14" max="15" width="26.36328125" customWidth="1"/>
  </cols>
  <sheetData>
    <row r="1" spans="1:21" ht="22.2" x14ac:dyDescent="0.3">
      <c r="A1" s="287" t="s">
        <v>435</v>
      </c>
      <c r="B1" s="276"/>
      <c r="C1" s="276"/>
      <c r="D1" s="276"/>
      <c r="E1" s="276"/>
      <c r="F1" s="276"/>
      <c r="G1" s="276"/>
      <c r="H1" s="276"/>
      <c r="I1" s="276"/>
      <c r="J1" s="276"/>
      <c r="K1" s="276"/>
    </row>
    <row r="2" spans="1:21" x14ac:dyDescent="0.3">
      <c r="A2" s="276"/>
      <c r="B2" s="276"/>
      <c r="C2" s="276"/>
      <c r="D2" s="276"/>
      <c r="E2" s="276"/>
      <c r="F2" s="276"/>
      <c r="G2" s="276"/>
      <c r="H2" s="276"/>
      <c r="I2" s="276"/>
      <c r="J2" s="276"/>
      <c r="K2" s="281" t="s">
        <v>614</v>
      </c>
    </row>
    <row r="3" spans="1:21" ht="48.6" customHeight="1" x14ac:dyDescent="0.3">
      <c r="A3" s="309" t="s">
        <v>92</v>
      </c>
      <c r="B3" s="309" t="s">
        <v>93</v>
      </c>
      <c r="C3" s="309" t="s">
        <v>326</v>
      </c>
      <c r="D3" s="309" t="s">
        <v>95</v>
      </c>
      <c r="E3" s="309" t="s">
        <v>652</v>
      </c>
      <c r="F3" s="309" t="s">
        <v>96</v>
      </c>
      <c r="G3" s="309" t="s">
        <v>98</v>
      </c>
      <c r="H3" s="309" t="s">
        <v>97</v>
      </c>
      <c r="I3" s="309" t="s">
        <v>99</v>
      </c>
      <c r="J3" s="309" t="s">
        <v>100</v>
      </c>
      <c r="K3" s="309" t="s">
        <v>561</v>
      </c>
      <c r="L3" s="3"/>
      <c r="M3" s="3"/>
      <c r="N3" s="1"/>
      <c r="O3" s="1"/>
      <c r="P3" s="1"/>
      <c r="Q3" s="1"/>
      <c r="R3" s="1"/>
      <c r="S3" s="1"/>
      <c r="T3" s="1"/>
      <c r="U3" s="1"/>
    </row>
    <row r="4" spans="1:21" ht="86.4" x14ac:dyDescent="0.3">
      <c r="A4" s="178">
        <v>1055</v>
      </c>
      <c r="B4" s="5" t="s">
        <v>5</v>
      </c>
      <c r="C4" s="5" t="s">
        <v>436</v>
      </c>
      <c r="D4" s="74">
        <v>2019</v>
      </c>
      <c r="E4" s="45" t="s">
        <v>69</v>
      </c>
      <c r="F4" s="5" t="s">
        <v>437</v>
      </c>
      <c r="G4" s="19">
        <v>535000</v>
      </c>
      <c r="H4" s="19">
        <v>516380.196</v>
      </c>
      <c r="I4" s="19">
        <v>1100000</v>
      </c>
      <c r="J4" s="34">
        <v>0.47</v>
      </c>
      <c r="K4" s="19">
        <v>46641</v>
      </c>
      <c r="L4" s="3"/>
      <c r="M4" s="3"/>
      <c r="N4" s="1"/>
      <c r="O4" s="1"/>
      <c r="P4" s="1"/>
      <c r="Q4" s="1"/>
      <c r="R4" s="1"/>
      <c r="S4" s="1"/>
      <c r="T4" s="1"/>
      <c r="U4" s="1"/>
    </row>
    <row r="5" spans="1:21" ht="72" x14ac:dyDescent="0.3">
      <c r="A5" s="178">
        <v>1053</v>
      </c>
      <c r="B5" s="5" t="s">
        <v>5</v>
      </c>
      <c r="C5" s="5" t="s">
        <v>438</v>
      </c>
      <c r="D5" s="74">
        <v>2019</v>
      </c>
      <c r="E5" s="45" t="s">
        <v>51</v>
      </c>
      <c r="F5" s="58" t="s">
        <v>439</v>
      </c>
      <c r="G5" s="19">
        <v>150300</v>
      </c>
      <c r="H5" s="19">
        <v>125683.698</v>
      </c>
      <c r="I5" s="19">
        <v>520000</v>
      </c>
      <c r="J5" s="34">
        <v>0.24</v>
      </c>
      <c r="K5" s="19">
        <v>38482</v>
      </c>
      <c r="L5" s="3"/>
      <c r="M5" s="3"/>
      <c r="N5" s="1"/>
      <c r="O5" s="1"/>
      <c r="P5" s="1"/>
      <c r="Q5" s="1"/>
      <c r="R5" s="1"/>
      <c r="S5" s="1"/>
      <c r="T5" s="1"/>
      <c r="U5" s="1"/>
    </row>
    <row r="6" spans="1:21" ht="86.4" x14ac:dyDescent="0.3">
      <c r="A6" s="178">
        <v>1233</v>
      </c>
      <c r="B6" s="5" t="s">
        <v>440</v>
      </c>
      <c r="C6" s="5" t="s">
        <v>441</v>
      </c>
      <c r="D6" s="74">
        <v>2019</v>
      </c>
      <c r="E6" s="45" t="s">
        <v>63</v>
      </c>
      <c r="F6" s="5" t="s">
        <v>442</v>
      </c>
      <c r="G6" s="19">
        <v>333100</v>
      </c>
      <c r="H6" s="19">
        <v>328300</v>
      </c>
      <c r="I6" s="19">
        <v>360000</v>
      </c>
      <c r="J6" s="34">
        <v>0.91</v>
      </c>
      <c r="K6" s="19">
        <v>32830</v>
      </c>
      <c r="L6" s="3"/>
      <c r="M6" s="3"/>
      <c r="N6" s="1"/>
      <c r="O6" s="1"/>
      <c r="P6" s="1"/>
      <c r="Q6" s="1"/>
      <c r="R6" s="1"/>
      <c r="S6" s="1"/>
      <c r="T6" s="1"/>
      <c r="U6" s="1"/>
    </row>
    <row r="7" spans="1:21" ht="115.2" x14ac:dyDescent="0.3">
      <c r="A7" s="178">
        <v>1165</v>
      </c>
      <c r="B7" s="5" t="s">
        <v>443</v>
      </c>
      <c r="C7" s="5" t="s">
        <v>444</v>
      </c>
      <c r="D7" s="76">
        <v>2019</v>
      </c>
      <c r="E7" s="45" t="s">
        <v>57</v>
      </c>
      <c r="F7" s="5" t="s">
        <v>445</v>
      </c>
      <c r="G7" s="19">
        <v>47000</v>
      </c>
      <c r="H7" s="19">
        <v>46016.67</v>
      </c>
      <c r="I7" s="19">
        <v>112056</v>
      </c>
      <c r="J7" s="34">
        <v>0.41</v>
      </c>
      <c r="K7" s="19">
        <v>4107</v>
      </c>
      <c r="L7" s="3"/>
      <c r="M7" s="3"/>
      <c r="N7" s="1"/>
      <c r="O7" s="1"/>
      <c r="P7" s="1"/>
      <c r="Q7" s="1"/>
      <c r="R7" s="1"/>
      <c r="S7" s="1"/>
      <c r="T7" s="1"/>
      <c r="U7" s="1"/>
    </row>
    <row r="8" spans="1:21" ht="57.6" x14ac:dyDescent="0.3">
      <c r="A8" s="178">
        <v>1191</v>
      </c>
      <c r="B8" s="5" t="s">
        <v>153</v>
      </c>
      <c r="C8" s="5" t="s">
        <v>446</v>
      </c>
      <c r="D8" s="76">
        <v>2019</v>
      </c>
      <c r="E8" s="45">
        <v>2018</v>
      </c>
      <c r="F8" s="5" t="s">
        <v>447</v>
      </c>
      <c r="G8" s="19">
        <v>108000</v>
      </c>
      <c r="H8" s="19">
        <v>107600</v>
      </c>
      <c r="I8" s="19">
        <v>108000</v>
      </c>
      <c r="J8" s="34">
        <v>1</v>
      </c>
      <c r="K8" s="19" t="s">
        <v>47</v>
      </c>
      <c r="L8" s="3"/>
      <c r="M8" s="3"/>
      <c r="N8" s="1"/>
      <c r="O8" s="1"/>
      <c r="P8" s="1"/>
      <c r="Q8" s="1"/>
      <c r="R8" s="1"/>
      <c r="S8" s="1"/>
      <c r="T8" s="1"/>
      <c r="U8" s="1"/>
    </row>
    <row r="9" spans="1:21" ht="72" x14ac:dyDescent="0.3">
      <c r="A9" s="178">
        <v>1099</v>
      </c>
      <c r="B9" s="149" t="s">
        <v>376</v>
      </c>
      <c r="C9" s="149" t="s">
        <v>507</v>
      </c>
      <c r="D9" s="74">
        <v>2019</v>
      </c>
      <c r="E9" s="45" t="s">
        <v>62</v>
      </c>
      <c r="F9" s="150" t="s">
        <v>506</v>
      </c>
      <c r="G9" s="19">
        <v>80100</v>
      </c>
      <c r="H9" s="19">
        <v>78225</v>
      </c>
      <c r="I9" s="19">
        <v>80100</v>
      </c>
      <c r="J9" s="34">
        <v>1</v>
      </c>
      <c r="K9" s="19" t="s">
        <v>47</v>
      </c>
      <c r="L9" s="3"/>
      <c r="M9" s="3"/>
      <c r="N9" s="1"/>
      <c r="O9" s="1"/>
      <c r="P9" s="1"/>
      <c r="Q9" s="1"/>
      <c r="R9" s="1"/>
      <c r="S9" s="1"/>
      <c r="T9" s="1"/>
      <c r="U9" s="1"/>
    </row>
    <row r="10" spans="1:21" ht="57.6" x14ac:dyDescent="0.3">
      <c r="A10" s="178">
        <v>1111</v>
      </c>
      <c r="B10" s="149" t="s">
        <v>508</v>
      </c>
      <c r="C10" s="149" t="s">
        <v>509</v>
      </c>
      <c r="D10" s="74">
        <v>2019</v>
      </c>
      <c r="E10" s="45" t="s">
        <v>76</v>
      </c>
      <c r="F10" s="150" t="s">
        <v>510</v>
      </c>
      <c r="G10" s="19">
        <v>65339.72</v>
      </c>
      <c r="H10" s="19">
        <v>59267.79</v>
      </c>
      <c r="I10" s="19">
        <v>65000</v>
      </c>
      <c r="J10" s="34">
        <v>0.91181215384615388</v>
      </c>
      <c r="K10" s="19" t="s">
        <v>47</v>
      </c>
      <c r="L10" s="3"/>
      <c r="M10" s="3"/>
      <c r="N10" s="1"/>
      <c r="O10" s="1"/>
      <c r="P10" s="1"/>
      <c r="Q10" s="1"/>
      <c r="R10" s="1"/>
      <c r="S10" s="1"/>
      <c r="T10" s="1"/>
      <c r="U10" s="1"/>
    </row>
    <row r="11" spans="1:21" ht="86.4" x14ac:dyDescent="0.3">
      <c r="A11" s="178">
        <v>1229</v>
      </c>
      <c r="B11" s="5" t="s">
        <v>511</v>
      </c>
      <c r="C11" s="5" t="s">
        <v>512</v>
      </c>
      <c r="D11" s="76">
        <v>2019</v>
      </c>
      <c r="E11" s="45" t="s">
        <v>57</v>
      </c>
      <c r="F11" s="5" t="s">
        <v>513</v>
      </c>
      <c r="G11" s="19">
        <v>40000</v>
      </c>
      <c r="H11" s="19">
        <v>40000</v>
      </c>
      <c r="I11" s="19">
        <v>50000</v>
      </c>
      <c r="J11" s="34">
        <v>0.8</v>
      </c>
      <c r="K11" s="19">
        <v>5000</v>
      </c>
      <c r="L11" s="3"/>
      <c r="M11" s="3"/>
      <c r="N11" s="1"/>
      <c r="O11" s="1"/>
      <c r="P11" s="1"/>
      <c r="Q11" s="1"/>
      <c r="R11" s="1"/>
      <c r="S11" s="1"/>
      <c r="T11" s="1"/>
      <c r="U11" s="1"/>
    </row>
    <row r="12" spans="1:21" ht="57.6" x14ac:dyDescent="0.3">
      <c r="A12" s="178">
        <v>1054</v>
      </c>
      <c r="B12" s="5" t="s">
        <v>5</v>
      </c>
      <c r="C12" s="5" t="s">
        <v>514</v>
      </c>
      <c r="D12" s="74">
        <v>2019</v>
      </c>
      <c r="E12" s="45" t="s">
        <v>84</v>
      </c>
      <c r="F12" s="58" t="s">
        <v>515</v>
      </c>
      <c r="G12" s="19">
        <v>43700</v>
      </c>
      <c r="H12" s="19">
        <v>35354.167000000001</v>
      </c>
      <c r="I12" s="19">
        <v>43700</v>
      </c>
      <c r="J12" s="34">
        <v>0.81</v>
      </c>
      <c r="K12" s="19">
        <v>96350</v>
      </c>
      <c r="L12" s="3"/>
      <c r="M12" s="3"/>
      <c r="N12" s="1"/>
      <c r="O12" s="1"/>
      <c r="P12" s="1"/>
      <c r="Q12" s="1"/>
      <c r="R12" s="1"/>
      <c r="S12" s="1"/>
      <c r="T12" s="1"/>
      <c r="U12" s="1"/>
    </row>
    <row r="13" spans="1:21" ht="72" x14ac:dyDescent="0.3">
      <c r="A13" s="178">
        <v>1263</v>
      </c>
      <c r="B13" s="178" t="s">
        <v>226</v>
      </c>
      <c r="C13" s="176" t="s">
        <v>630</v>
      </c>
      <c r="D13" s="156">
        <v>2019</v>
      </c>
      <c r="E13" s="144" t="s">
        <v>60</v>
      </c>
      <c r="F13" s="178" t="s">
        <v>631</v>
      </c>
      <c r="G13" s="35">
        <v>31840</v>
      </c>
      <c r="H13" s="35">
        <v>31840</v>
      </c>
      <c r="I13" s="35">
        <v>34000</v>
      </c>
      <c r="J13" s="36">
        <v>0.94</v>
      </c>
      <c r="K13" s="40" t="s">
        <v>47</v>
      </c>
      <c r="L13" s="54"/>
      <c r="M13" s="3"/>
      <c r="N13" s="1"/>
      <c r="O13" s="1"/>
      <c r="P13" s="1"/>
      <c r="Q13" s="1"/>
      <c r="R13" s="1"/>
      <c r="S13" s="1"/>
      <c r="T13" s="1"/>
      <c r="U13" s="1"/>
    </row>
    <row r="14" spans="1:21" ht="43.2" x14ac:dyDescent="0.3">
      <c r="A14" s="178">
        <v>1056</v>
      </c>
      <c r="B14" s="5" t="s">
        <v>5</v>
      </c>
      <c r="C14" s="5" t="s">
        <v>516</v>
      </c>
      <c r="D14" s="74">
        <v>2019</v>
      </c>
      <c r="E14" s="45" t="s">
        <v>83</v>
      </c>
      <c r="F14" s="5" t="s">
        <v>517</v>
      </c>
      <c r="G14" s="19">
        <v>28500</v>
      </c>
      <c r="H14" s="19">
        <v>24037.5</v>
      </c>
      <c r="I14" s="19">
        <v>28500</v>
      </c>
      <c r="J14" s="34">
        <v>0.84</v>
      </c>
      <c r="K14" s="19">
        <v>4928</v>
      </c>
      <c r="L14" s="3"/>
      <c r="M14" s="3"/>
      <c r="N14" s="1"/>
      <c r="O14" s="1"/>
      <c r="P14" s="1"/>
      <c r="Q14" s="1"/>
      <c r="R14" s="1"/>
      <c r="S14" s="1"/>
      <c r="T14" s="1"/>
      <c r="U14" s="1"/>
    </row>
    <row r="15" spans="1:21" ht="43.2" x14ac:dyDescent="0.3">
      <c r="A15" s="178">
        <v>1250</v>
      </c>
      <c r="B15" s="5" t="s">
        <v>518</v>
      </c>
      <c r="C15" s="5" t="s">
        <v>519</v>
      </c>
      <c r="D15" s="152">
        <v>2019</v>
      </c>
      <c r="E15" s="178" t="s">
        <v>61</v>
      </c>
      <c r="F15" s="5" t="s">
        <v>520</v>
      </c>
      <c r="G15" s="40">
        <v>16000</v>
      </c>
      <c r="H15" s="40">
        <v>16000</v>
      </c>
      <c r="I15" s="40">
        <v>16000</v>
      </c>
      <c r="J15" s="114">
        <v>1</v>
      </c>
      <c r="K15" s="40">
        <v>7000</v>
      </c>
      <c r="L15" s="3"/>
      <c r="M15" s="3"/>
      <c r="N15" s="1"/>
      <c r="O15" s="1"/>
      <c r="P15" s="1"/>
      <c r="Q15" s="1"/>
      <c r="R15" s="1"/>
      <c r="S15" s="1"/>
      <c r="T15" s="1"/>
      <c r="U15" s="1"/>
    </row>
    <row r="16" spans="1:21" ht="57.6" x14ac:dyDescent="0.3">
      <c r="A16" s="178">
        <v>1246</v>
      </c>
      <c r="B16" s="5" t="s">
        <v>369</v>
      </c>
      <c r="C16" s="5" t="s">
        <v>521</v>
      </c>
      <c r="D16" s="74">
        <v>2019</v>
      </c>
      <c r="E16" s="45">
        <v>2019</v>
      </c>
      <c r="F16" s="5" t="s">
        <v>522</v>
      </c>
      <c r="G16" s="19">
        <v>5600</v>
      </c>
      <c r="H16" s="19">
        <v>5600</v>
      </c>
      <c r="I16" s="19">
        <v>5600</v>
      </c>
      <c r="J16" s="34">
        <v>1</v>
      </c>
      <c r="K16" s="19" t="s">
        <v>47</v>
      </c>
      <c r="L16" s="3"/>
      <c r="M16" s="3"/>
      <c r="N16" s="1"/>
      <c r="O16" s="1"/>
      <c r="P16" s="1"/>
      <c r="Q16" s="1"/>
      <c r="R16" s="1"/>
      <c r="S16" s="1"/>
      <c r="T16" s="1"/>
      <c r="U16" s="1"/>
    </row>
    <row r="17" spans="1:21" ht="57.6" x14ac:dyDescent="0.3">
      <c r="A17" s="144">
        <v>1238</v>
      </c>
      <c r="B17" s="5" t="s">
        <v>525</v>
      </c>
      <c r="C17" s="5" t="s">
        <v>527</v>
      </c>
      <c r="D17" s="74">
        <v>2019</v>
      </c>
      <c r="E17" s="45">
        <v>2020</v>
      </c>
      <c r="F17" s="5" t="s">
        <v>529</v>
      </c>
      <c r="G17" s="43">
        <v>3544</v>
      </c>
      <c r="H17" s="43">
        <v>3544</v>
      </c>
      <c r="I17" s="43">
        <v>3544</v>
      </c>
      <c r="J17" s="34">
        <v>1</v>
      </c>
      <c r="K17" s="19" t="s">
        <v>47</v>
      </c>
      <c r="L17" s="3"/>
      <c r="M17" s="3"/>
      <c r="N17" s="1"/>
      <c r="O17" s="1"/>
      <c r="P17" s="1"/>
      <c r="Q17" s="1"/>
      <c r="R17" s="1"/>
      <c r="S17" s="1"/>
      <c r="T17" s="1"/>
      <c r="U17" s="1"/>
    </row>
    <row r="18" spans="1:21" ht="57.6" x14ac:dyDescent="0.3">
      <c r="A18" s="310">
        <v>1239</v>
      </c>
      <c r="B18" s="5" t="s">
        <v>525</v>
      </c>
      <c r="C18" s="5" t="s">
        <v>526</v>
      </c>
      <c r="D18" s="74">
        <v>2019</v>
      </c>
      <c r="E18" s="45">
        <v>2019</v>
      </c>
      <c r="F18" s="5" t="s">
        <v>528</v>
      </c>
      <c r="G18" s="19">
        <v>3028</v>
      </c>
      <c r="H18" s="19">
        <v>3028</v>
      </c>
      <c r="I18" s="19">
        <v>3028</v>
      </c>
      <c r="J18" s="34">
        <v>1</v>
      </c>
      <c r="K18" s="19" t="s">
        <v>47</v>
      </c>
      <c r="L18" s="3"/>
      <c r="M18" s="3"/>
      <c r="N18" s="1"/>
      <c r="O18" s="1"/>
      <c r="P18" s="1"/>
      <c r="Q18" s="1"/>
      <c r="R18" s="1"/>
      <c r="S18" s="1"/>
      <c r="T18" s="1"/>
      <c r="U18" s="1"/>
    </row>
    <row r="19" spans="1:21" ht="43.2" x14ac:dyDescent="0.3">
      <c r="A19" s="178">
        <v>1247</v>
      </c>
      <c r="B19" s="5" t="s">
        <v>369</v>
      </c>
      <c r="C19" s="5" t="s">
        <v>523</v>
      </c>
      <c r="D19" s="74">
        <v>2019</v>
      </c>
      <c r="E19" s="45">
        <v>2019</v>
      </c>
      <c r="F19" s="5" t="s">
        <v>524</v>
      </c>
      <c r="G19" s="19">
        <v>400</v>
      </c>
      <c r="H19" s="19">
        <v>400</v>
      </c>
      <c r="I19" s="19">
        <v>400</v>
      </c>
      <c r="J19" s="34">
        <v>1</v>
      </c>
      <c r="K19" s="19" t="s">
        <v>47</v>
      </c>
      <c r="L19" s="3"/>
      <c r="M19" s="3"/>
      <c r="N19" s="1"/>
      <c r="O19" s="1"/>
      <c r="P19" s="1"/>
      <c r="Q19" s="1"/>
      <c r="R19" s="1"/>
      <c r="S19" s="1"/>
      <c r="T19" s="1"/>
      <c r="U19" s="1"/>
    </row>
    <row r="20" spans="1:21" ht="43.2" x14ac:dyDescent="0.3">
      <c r="A20" s="178">
        <v>1148</v>
      </c>
      <c r="B20" s="5" t="s">
        <v>35</v>
      </c>
      <c r="C20" s="5" t="s">
        <v>540</v>
      </c>
      <c r="D20" s="74">
        <v>2018</v>
      </c>
      <c r="E20" s="41" t="s">
        <v>63</v>
      </c>
      <c r="F20" s="150" t="s">
        <v>562</v>
      </c>
      <c r="G20" s="37">
        <v>163600</v>
      </c>
      <c r="H20" s="37">
        <v>157142.10999999999</v>
      </c>
      <c r="I20" s="37">
        <v>456000</v>
      </c>
      <c r="J20" s="38">
        <v>0.34460989035087719</v>
      </c>
      <c r="K20" s="19">
        <v>17230.494517543859</v>
      </c>
      <c r="L20" s="3"/>
      <c r="M20" s="3"/>
      <c r="N20" s="1"/>
      <c r="O20" s="1"/>
      <c r="P20" s="1"/>
      <c r="Q20" s="1"/>
      <c r="R20" s="1"/>
      <c r="S20" s="1"/>
      <c r="T20" s="1"/>
      <c r="U20" s="1"/>
    </row>
    <row r="21" spans="1:21" ht="57.6" x14ac:dyDescent="0.3">
      <c r="A21" s="144">
        <v>1066</v>
      </c>
      <c r="B21" s="5" t="s">
        <v>41</v>
      </c>
      <c r="C21" s="5" t="s">
        <v>553</v>
      </c>
      <c r="D21" s="74">
        <v>2018</v>
      </c>
      <c r="E21" s="41" t="s">
        <v>82</v>
      </c>
      <c r="F21" s="150" t="s">
        <v>563</v>
      </c>
      <c r="G21" s="37">
        <v>246268</v>
      </c>
      <c r="H21" s="37">
        <v>213150.66660358055</v>
      </c>
      <c r="I21" s="37">
        <v>275000</v>
      </c>
      <c r="J21" s="38">
        <v>0.77509333310392925</v>
      </c>
      <c r="K21" s="19" t="s">
        <v>47</v>
      </c>
      <c r="L21" s="3"/>
      <c r="M21" s="3"/>
      <c r="N21" s="1"/>
      <c r="O21" s="1"/>
      <c r="P21" s="1"/>
      <c r="Q21" s="1"/>
      <c r="R21" s="1"/>
      <c r="S21" s="1"/>
      <c r="T21" s="1"/>
      <c r="U21" s="1"/>
    </row>
    <row r="22" spans="1:21" ht="72" x14ac:dyDescent="0.3">
      <c r="A22" s="178">
        <v>1197</v>
      </c>
      <c r="B22" s="178" t="s">
        <v>531</v>
      </c>
      <c r="C22" s="178" t="s">
        <v>532</v>
      </c>
      <c r="D22" s="74">
        <v>2018</v>
      </c>
      <c r="E22" s="41" t="s">
        <v>88</v>
      </c>
      <c r="F22" s="140" t="s">
        <v>564</v>
      </c>
      <c r="G22" s="35">
        <v>140000</v>
      </c>
      <c r="H22" s="35">
        <v>140000</v>
      </c>
      <c r="I22" s="35">
        <v>274000</v>
      </c>
      <c r="J22" s="36">
        <v>0.51094890510948909</v>
      </c>
      <c r="K22" s="40">
        <v>3576.6423357664235</v>
      </c>
      <c r="L22" s="3"/>
      <c r="M22" s="3"/>
      <c r="N22" s="1"/>
      <c r="O22" s="1"/>
      <c r="P22" s="1"/>
      <c r="Q22" s="1"/>
      <c r="R22" s="1"/>
      <c r="S22" s="1"/>
      <c r="T22" s="1"/>
      <c r="U22" s="1"/>
    </row>
    <row r="23" spans="1:21" ht="86.4" x14ac:dyDescent="0.3">
      <c r="A23" s="178">
        <v>1173</v>
      </c>
      <c r="B23" s="138" t="s">
        <v>535</v>
      </c>
      <c r="C23" s="5" t="s">
        <v>536</v>
      </c>
      <c r="D23" s="74">
        <v>2018</v>
      </c>
      <c r="E23" s="41" t="s">
        <v>86</v>
      </c>
      <c r="F23" s="150" t="s">
        <v>565</v>
      </c>
      <c r="G23" s="37">
        <v>8200</v>
      </c>
      <c r="H23" s="37">
        <v>7872</v>
      </c>
      <c r="I23" s="37">
        <v>32000</v>
      </c>
      <c r="J23" s="38">
        <v>0.246</v>
      </c>
      <c r="K23" s="19" t="s">
        <v>47</v>
      </c>
      <c r="L23" s="3"/>
      <c r="M23" s="3"/>
      <c r="N23" s="1"/>
      <c r="O23" s="1"/>
      <c r="P23" s="1"/>
      <c r="Q23" s="1"/>
      <c r="R23" s="1"/>
      <c r="S23" s="1"/>
      <c r="T23" s="1"/>
      <c r="U23" s="1"/>
    </row>
    <row r="24" spans="1:21" ht="72" x14ac:dyDescent="0.3">
      <c r="A24" s="178">
        <v>1220</v>
      </c>
      <c r="B24" s="5" t="s">
        <v>5</v>
      </c>
      <c r="C24" s="176" t="s">
        <v>530</v>
      </c>
      <c r="D24" s="76">
        <v>2018</v>
      </c>
      <c r="E24" s="45" t="s">
        <v>62</v>
      </c>
      <c r="F24" s="178" t="s">
        <v>632</v>
      </c>
      <c r="G24" s="19">
        <v>30000</v>
      </c>
      <c r="H24" s="43">
        <v>30000</v>
      </c>
      <c r="I24" s="44">
        <v>30000</v>
      </c>
      <c r="J24" s="39">
        <v>1</v>
      </c>
      <c r="K24" s="19" t="s">
        <v>47</v>
      </c>
      <c r="L24" s="3"/>
      <c r="M24" s="3"/>
      <c r="N24" s="1"/>
      <c r="O24" s="1"/>
      <c r="P24" s="1"/>
      <c r="Q24" s="1"/>
      <c r="R24" s="1"/>
      <c r="S24" s="1"/>
      <c r="T24" s="1"/>
      <c r="U24" s="1"/>
    </row>
    <row r="25" spans="1:21" ht="72" x14ac:dyDescent="0.3">
      <c r="A25" s="178">
        <v>1158</v>
      </c>
      <c r="B25" s="138" t="s">
        <v>337</v>
      </c>
      <c r="C25" s="5" t="s">
        <v>537</v>
      </c>
      <c r="D25" s="74">
        <v>2018</v>
      </c>
      <c r="E25" s="41" t="s">
        <v>87</v>
      </c>
      <c r="F25" s="150" t="s">
        <v>566</v>
      </c>
      <c r="G25" s="37">
        <v>7000</v>
      </c>
      <c r="H25" s="37">
        <v>6766.6626086956521</v>
      </c>
      <c r="I25" s="37">
        <v>27000</v>
      </c>
      <c r="J25" s="38">
        <v>0.25061713365539451</v>
      </c>
      <c r="K25" s="19">
        <v>100</v>
      </c>
      <c r="L25" s="3"/>
      <c r="M25" s="3"/>
      <c r="N25" s="1"/>
      <c r="O25" s="1"/>
      <c r="P25" s="1"/>
      <c r="Q25" s="1"/>
      <c r="R25" s="1"/>
      <c r="S25" s="1"/>
      <c r="T25" s="1"/>
      <c r="U25" s="1"/>
    </row>
    <row r="26" spans="1:21" ht="86.4" x14ac:dyDescent="0.3">
      <c r="A26" s="178">
        <v>1174</v>
      </c>
      <c r="B26" s="138" t="s">
        <v>121</v>
      </c>
      <c r="C26" s="5" t="s">
        <v>534</v>
      </c>
      <c r="D26" s="74">
        <v>2018</v>
      </c>
      <c r="E26" s="41" t="s">
        <v>49</v>
      </c>
      <c r="F26" s="150" t="s">
        <v>567</v>
      </c>
      <c r="G26" s="37">
        <v>14100</v>
      </c>
      <c r="H26" s="37">
        <v>13395</v>
      </c>
      <c r="I26" s="37">
        <v>14100</v>
      </c>
      <c r="J26" s="38">
        <v>0.95</v>
      </c>
      <c r="K26" s="19">
        <v>190</v>
      </c>
      <c r="L26" s="3"/>
      <c r="M26" s="3"/>
      <c r="N26" s="1"/>
      <c r="O26" s="1"/>
      <c r="P26" s="1"/>
      <c r="Q26" s="1"/>
      <c r="R26" s="1"/>
      <c r="S26" s="1"/>
      <c r="T26" s="1"/>
      <c r="U26" s="1"/>
    </row>
    <row r="27" spans="1:21" ht="72" x14ac:dyDescent="0.3">
      <c r="A27" s="178">
        <v>1160</v>
      </c>
      <c r="B27" s="138" t="s">
        <v>238</v>
      </c>
      <c r="C27" s="5" t="s">
        <v>533</v>
      </c>
      <c r="D27" s="76">
        <v>2018</v>
      </c>
      <c r="E27" s="41" t="s">
        <v>61</v>
      </c>
      <c r="F27" s="150" t="s">
        <v>568</v>
      </c>
      <c r="G27" s="37">
        <v>11500</v>
      </c>
      <c r="H27" s="37">
        <v>11151.52</v>
      </c>
      <c r="I27" s="37">
        <v>11500</v>
      </c>
      <c r="J27" s="38">
        <v>0.96969739130434784</v>
      </c>
      <c r="K27" s="19" t="s">
        <v>47</v>
      </c>
      <c r="L27" s="3"/>
      <c r="M27" s="3"/>
      <c r="N27" s="1"/>
      <c r="O27" s="1"/>
      <c r="P27" s="1"/>
      <c r="Q27" s="1"/>
      <c r="R27" s="1"/>
      <c r="S27" s="1"/>
      <c r="T27" s="1"/>
      <c r="U27" s="1"/>
    </row>
    <row r="28" spans="1:21" x14ac:dyDescent="0.3">
      <c r="A28" s="178">
        <v>1140</v>
      </c>
      <c r="B28" s="5" t="s">
        <v>36</v>
      </c>
      <c r="C28" s="5" t="s">
        <v>541</v>
      </c>
      <c r="D28" s="74">
        <v>2018</v>
      </c>
      <c r="E28" s="41">
        <v>2018</v>
      </c>
      <c r="F28" s="150" t="s">
        <v>569</v>
      </c>
      <c r="G28" s="37">
        <v>600</v>
      </c>
      <c r="H28" s="37">
        <v>555</v>
      </c>
      <c r="I28" s="37">
        <v>600</v>
      </c>
      <c r="J28" s="38">
        <v>0.92500000000000004</v>
      </c>
      <c r="K28" s="19" t="s">
        <v>47</v>
      </c>
      <c r="L28" s="3"/>
      <c r="M28" s="3"/>
      <c r="N28" s="1"/>
      <c r="O28" s="1"/>
      <c r="P28" s="1"/>
      <c r="Q28" s="1"/>
      <c r="R28" s="1"/>
      <c r="S28" s="1"/>
      <c r="T28" s="1"/>
      <c r="U28" s="1"/>
    </row>
    <row r="29" spans="1:21" ht="72" x14ac:dyDescent="0.3">
      <c r="A29" s="178">
        <v>1124</v>
      </c>
      <c r="B29" s="5" t="s">
        <v>542</v>
      </c>
      <c r="C29" s="5" t="s">
        <v>543</v>
      </c>
      <c r="D29" s="76">
        <v>2018</v>
      </c>
      <c r="E29" s="41" t="s">
        <v>85</v>
      </c>
      <c r="F29" s="139" t="s">
        <v>570</v>
      </c>
      <c r="G29" s="37">
        <v>116600</v>
      </c>
      <c r="H29" s="37">
        <v>111646.68</v>
      </c>
      <c r="I29" s="37">
        <v>132000</v>
      </c>
      <c r="J29" s="38">
        <v>0.88</v>
      </c>
      <c r="K29" s="19">
        <v>10150</v>
      </c>
      <c r="L29" s="3"/>
      <c r="M29" s="3"/>
      <c r="N29" s="1"/>
      <c r="O29" s="1"/>
      <c r="P29" s="1"/>
      <c r="Q29" s="1"/>
      <c r="R29" s="1"/>
      <c r="S29" s="1"/>
      <c r="T29" s="1"/>
      <c r="U29" s="1"/>
    </row>
    <row r="30" spans="1:21" ht="72" x14ac:dyDescent="0.3">
      <c r="A30" s="178">
        <v>1091</v>
      </c>
      <c r="B30" s="5" t="s">
        <v>38</v>
      </c>
      <c r="C30" s="5" t="s">
        <v>534</v>
      </c>
      <c r="D30" s="74">
        <v>2017</v>
      </c>
      <c r="E30" s="41" t="s">
        <v>56</v>
      </c>
      <c r="F30" s="150" t="s">
        <v>571</v>
      </c>
      <c r="G30" s="37">
        <v>593000</v>
      </c>
      <c r="H30" s="37">
        <v>544151.31000000006</v>
      </c>
      <c r="I30" s="37">
        <v>600000</v>
      </c>
      <c r="J30" s="38">
        <v>0.90691884999999994</v>
      </c>
      <c r="K30" s="19">
        <v>57135.887549999999</v>
      </c>
      <c r="L30" s="3"/>
      <c r="M30" s="3"/>
      <c r="N30" s="1"/>
      <c r="O30" s="1"/>
      <c r="P30" s="1"/>
      <c r="Q30" s="1"/>
      <c r="R30" s="1"/>
      <c r="S30" s="1"/>
      <c r="T30" s="1"/>
      <c r="U30" s="1"/>
    </row>
    <row r="31" spans="1:21" ht="28.8" x14ac:dyDescent="0.3">
      <c r="A31" s="178">
        <v>1101</v>
      </c>
      <c r="B31" s="5" t="s">
        <v>549</v>
      </c>
      <c r="C31" s="5" t="s">
        <v>550</v>
      </c>
      <c r="D31" s="76">
        <v>2017</v>
      </c>
      <c r="E31" s="41" t="s">
        <v>69</v>
      </c>
      <c r="F31" s="150" t="s">
        <v>572</v>
      </c>
      <c r="G31" s="37">
        <v>39100</v>
      </c>
      <c r="H31" s="37">
        <v>37677.671013024599</v>
      </c>
      <c r="I31" s="37">
        <v>60000</v>
      </c>
      <c r="J31" s="38">
        <v>0.62796118355040997</v>
      </c>
      <c r="K31" s="19" t="s">
        <v>47</v>
      </c>
      <c r="L31" s="3"/>
      <c r="M31" s="3"/>
      <c r="N31" s="1"/>
      <c r="O31" s="1"/>
      <c r="P31" s="1"/>
      <c r="Q31" s="1"/>
      <c r="R31" s="1"/>
      <c r="S31" s="1"/>
      <c r="T31" s="1"/>
      <c r="U31" s="1"/>
    </row>
    <row r="32" spans="1:21" ht="43.2" x14ac:dyDescent="0.3">
      <c r="A32" s="178">
        <v>1120</v>
      </c>
      <c r="B32" s="5" t="s">
        <v>429</v>
      </c>
      <c r="C32" s="5" t="s">
        <v>545</v>
      </c>
      <c r="D32" s="76">
        <v>2017</v>
      </c>
      <c r="E32" s="41" t="s">
        <v>62</v>
      </c>
      <c r="F32" s="150" t="s">
        <v>573</v>
      </c>
      <c r="G32" s="37">
        <v>3900</v>
      </c>
      <c r="H32" s="37">
        <v>3588</v>
      </c>
      <c r="I32" s="37">
        <v>50000</v>
      </c>
      <c r="J32" s="38">
        <v>7.1760000000000004E-2</v>
      </c>
      <c r="K32" s="19" t="s">
        <v>47</v>
      </c>
      <c r="L32" s="1"/>
      <c r="M32" s="1"/>
      <c r="N32" s="1"/>
      <c r="O32" s="1"/>
      <c r="P32" s="1"/>
      <c r="Q32" s="1"/>
      <c r="R32" s="1"/>
      <c r="S32" s="1"/>
      <c r="T32" s="1"/>
      <c r="U32" s="1"/>
    </row>
    <row r="33" spans="1:21" ht="72" x14ac:dyDescent="0.3">
      <c r="A33" s="178">
        <v>1156</v>
      </c>
      <c r="B33" s="178" t="s">
        <v>538</v>
      </c>
      <c r="C33" s="178" t="s">
        <v>539</v>
      </c>
      <c r="D33" s="74">
        <v>2017</v>
      </c>
      <c r="E33" s="41">
        <v>2018</v>
      </c>
      <c r="F33" s="140" t="s">
        <v>574</v>
      </c>
      <c r="G33" s="35">
        <v>8900</v>
      </c>
      <c r="H33" s="35">
        <v>8603.34</v>
      </c>
      <c r="I33" s="35">
        <v>18602</v>
      </c>
      <c r="J33" s="36">
        <v>0.46249543059886034</v>
      </c>
      <c r="K33" s="40">
        <v>29</v>
      </c>
      <c r="L33" s="1"/>
      <c r="M33" s="1"/>
      <c r="N33" s="1"/>
      <c r="O33" s="1"/>
      <c r="P33" s="1"/>
      <c r="Q33" s="1"/>
      <c r="R33" s="1"/>
      <c r="S33" s="1"/>
      <c r="T33" s="1"/>
      <c r="U33" s="1"/>
    </row>
    <row r="34" spans="1:21" ht="72" x14ac:dyDescent="0.3">
      <c r="A34" s="178">
        <v>1107</v>
      </c>
      <c r="B34" s="5" t="s">
        <v>37</v>
      </c>
      <c r="C34" s="5" t="s">
        <v>548</v>
      </c>
      <c r="D34" s="76">
        <v>2017</v>
      </c>
      <c r="E34" s="41" t="s">
        <v>87</v>
      </c>
      <c r="F34" s="150" t="s">
        <v>575</v>
      </c>
      <c r="G34" s="37">
        <v>15000</v>
      </c>
      <c r="H34" s="37">
        <v>15000</v>
      </c>
      <c r="I34" s="37">
        <v>15000</v>
      </c>
      <c r="J34" s="38">
        <v>1</v>
      </c>
      <c r="K34" s="19" t="s">
        <v>47</v>
      </c>
      <c r="L34" s="1"/>
      <c r="M34" s="1"/>
      <c r="N34" s="1"/>
      <c r="O34" s="1"/>
      <c r="P34" s="1"/>
      <c r="Q34" s="1"/>
      <c r="R34" s="1"/>
      <c r="S34" s="1"/>
      <c r="T34" s="1"/>
      <c r="U34" s="1"/>
    </row>
    <row r="35" spans="1:21" ht="57.6" x14ac:dyDescent="0.3">
      <c r="A35" s="178">
        <v>1122</v>
      </c>
      <c r="B35" s="5" t="s">
        <v>181</v>
      </c>
      <c r="C35" s="5" t="s">
        <v>544</v>
      </c>
      <c r="D35" s="76">
        <v>2017</v>
      </c>
      <c r="E35" s="41" t="s">
        <v>54</v>
      </c>
      <c r="F35" s="150" t="s">
        <v>576</v>
      </c>
      <c r="G35" s="37">
        <v>11000</v>
      </c>
      <c r="H35" s="37">
        <v>9900</v>
      </c>
      <c r="I35" s="37">
        <v>13550</v>
      </c>
      <c r="J35" s="38">
        <v>0.73062730627306272</v>
      </c>
      <c r="K35" s="19">
        <v>190</v>
      </c>
    </row>
    <row r="36" spans="1:21" ht="100.8" x14ac:dyDescent="0.3">
      <c r="A36" s="178">
        <v>1089</v>
      </c>
      <c r="B36" s="5" t="s">
        <v>39</v>
      </c>
      <c r="C36" s="5" t="s">
        <v>551</v>
      </c>
      <c r="D36" s="76">
        <v>2017</v>
      </c>
      <c r="E36" s="41" t="s">
        <v>52</v>
      </c>
      <c r="F36" s="150" t="s">
        <v>577</v>
      </c>
      <c r="G36" s="37">
        <v>5400</v>
      </c>
      <c r="H36" s="37">
        <v>4725</v>
      </c>
      <c r="I36" s="37">
        <v>5400</v>
      </c>
      <c r="J36" s="38">
        <v>0.875</v>
      </c>
      <c r="K36" s="19">
        <v>35875</v>
      </c>
    </row>
    <row r="37" spans="1:21" ht="86.4" x14ac:dyDescent="0.3">
      <c r="A37" s="178">
        <v>1067</v>
      </c>
      <c r="B37" s="5" t="s">
        <v>40</v>
      </c>
      <c r="C37" s="5" t="s">
        <v>552</v>
      </c>
      <c r="D37" s="76">
        <v>2016</v>
      </c>
      <c r="E37" s="41" t="s">
        <v>81</v>
      </c>
      <c r="F37" s="150" t="s">
        <v>578</v>
      </c>
      <c r="G37" s="37">
        <v>47280</v>
      </c>
      <c r="H37" s="37">
        <v>43068.733</v>
      </c>
      <c r="I37" s="37">
        <v>350000</v>
      </c>
      <c r="J37" s="38">
        <v>0.12189520970405553</v>
      </c>
      <c r="K37" s="19">
        <v>4388.2275493459983</v>
      </c>
    </row>
    <row r="38" spans="1:21" ht="100.8" x14ac:dyDescent="0.3">
      <c r="A38" s="178">
        <v>1065</v>
      </c>
      <c r="B38" s="5" t="s">
        <v>42</v>
      </c>
      <c r="C38" s="5" t="s">
        <v>554</v>
      </c>
      <c r="D38" s="76">
        <v>2016</v>
      </c>
      <c r="E38" s="41" t="s">
        <v>77</v>
      </c>
      <c r="F38" s="150" t="s">
        <v>579</v>
      </c>
      <c r="G38" s="37">
        <v>181000</v>
      </c>
      <c r="H38" s="37">
        <v>150948.58499999999</v>
      </c>
      <c r="I38" s="37">
        <v>214058</v>
      </c>
      <c r="J38" s="38">
        <v>0.70243406927094532</v>
      </c>
      <c r="K38" s="19" t="s">
        <v>47</v>
      </c>
    </row>
    <row r="39" spans="1:21" ht="86.4" x14ac:dyDescent="0.3">
      <c r="A39" s="178">
        <v>1064</v>
      </c>
      <c r="B39" s="5" t="s">
        <v>42</v>
      </c>
      <c r="C39" s="154" t="s">
        <v>555</v>
      </c>
      <c r="D39" s="76">
        <v>2016</v>
      </c>
      <c r="E39" s="41" t="s">
        <v>66</v>
      </c>
      <c r="F39" s="150" t="s">
        <v>580</v>
      </c>
      <c r="G39" s="37">
        <v>114000</v>
      </c>
      <c r="H39" s="37">
        <v>104425.515</v>
      </c>
      <c r="I39" s="37">
        <v>170000</v>
      </c>
      <c r="J39" s="38">
        <v>0.61388410588235298</v>
      </c>
      <c r="K39" s="19">
        <v>4297.188741176471</v>
      </c>
    </row>
    <row r="40" spans="1:21" ht="100.8" x14ac:dyDescent="0.3">
      <c r="A40" s="178">
        <v>1022</v>
      </c>
      <c r="B40" s="5" t="s">
        <v>559</v>
      </c>
      <c r="C40" s="5" t="s">
        <v>560</v>
      </c>
      <c r="D40" s="76">
        <v>2016</v>
      </c>
      <c r="E40" s="41" t="s">
        <v>67</v>
      </c>
      <c r="F40" s="140" t="s">
        <v>581</v>
      </c>
      <c r="G40" s="19">
        <v>16000</v>
      </c>
      <c r="H40" s="37">
        <v>14399.980582524271</v>
      </c>
      <c r="I40" s="37">
        <v>16000</v>
      </c>
      <c r="J40" s="38">
        <v>0.89999878640776698</v>
      </c>
      <c r="K40" s="19">
        <v>4050</v>
      </c>
    </row>
    <row r="41" spans="1:21" ht="57.6" x14ac:dyDescent="0.3">
      <c r="A41" s="178">
        <v>1045</v>
      </c>
      <c r="B41" s="5" t="s">
        <v>389</v>
      </c>
      <c r="C41" s="5" t="s">
        <v>557</v>
      </c>
      <c r="D41" s="76">
        <v>2015</v>
      </c>
      <c r="E41" s="41" t="s">
        <v>68</v>
      </c>
      <c r="F41" s="150" t="s">
        <v>582</v>
      </c>
      <c r="G41" s="37">
        <v>65100.56</v>
      </c>
      <c r="H41" s="37">
        <v>65100.56</v>
      </c>
      <c r="I41" s="51">
        <v>92295</v>
      </c>
      <c r="J41" s="38">
        <v>0.71</v>
      </c>
      <c r="K41" s="19" t="s">
        <v>47</v>
      </c>
    </row>
    <row r="42" spans="1:21" ht="43.2" x14ac:dyDescent="0.3">
      <c r="A42" s="178">
        <v>1052</v>
      </c>
      <c r="B42" s="5" t="s">
        <v>43</v>
      </c>
      <c r="C42" s="5" t="s">
        <v>556</v>
      </c>
      <c r="D42" s="76">
        <v>2014</v>
      </c>
      <c r="E42" s="41" t="s">
        <v>78</v>
      </c>
      <c r="F42" s="150" t="s">
        <v>583</v>
      </c>
      <c r="G42" s="37">
        <v>189500</v>
      </c>
      <c r="H42" s="37">
        <v>150749.98564705881</v>
      </c>
      <c r="I42" s="37">
        <v>189500</v>
      </c>
      <c r="J42" s="38">
        <v>0.8</v>
      </c>
      <c r="K42" s="19" t="s">
        <v>47</v>
      </c>
    </row>
    <row r="43" spans="1:21" ht="43.2" x14ac:dyDescent="0.3">
      <c r="A43" s="178">
        <v>1034</v>
      </c>
      <c r="B43" s="5" t="s">
        <v>44</v>
      </c>
      <c r="C43" s="5" t="s">
        <v>558</v>
      </c>
      <c r="D43" s="76">
        <v>2014</v>
      </c>
      <c r="E43" s="41" t="s">
        <v>89</v>
      </c>
      <c r="F43" s="150" t="s">
        <v>584</v>
      </c>
      <c r="G43" s="37">
        <v>126500</v>
      </c>
      <c r="H43" s="37">
        <v>106266.64</v>
      </c>
      <c r="I43" s="51">
        <v>133000</v>
      </c>
      <c r="J43" s="38">
        <v>0.79505887218045113</v>
      </c>
      <c r="K43" s="19">
        <v>71555.298496240604</v>
      </c>
    </row>
    <row r="44" spans="1:21" ht="86.4" x14ac:dyDescent="0.3">
      <c r="A44" s="178">
        <v>1176</v>
      </c>
      <c r="B44" s="138" t="s">
        <v>167</v>
      </c>
      <c r="C44" s="178" t="s">
        <v>533</v>
      </c>
      <c r="D44" s="74">
        <v>2018</v>
      </c>
      <c r="E44" s="41" t="s">
        <v>53</v>
      </c>
      <c r="F44" s="150" t="s">
        <v>585</v>
      </c>
      <c r="G44" s="37">
        <v>40000</v>
      </c>
      <c r="H44" s="37">
        <v>38974.36</v>
      </c>
      <c r="I44" s="37">
        <v>40000</v>
      </c>
      <c r="J44" s="38">
        <v>0.97435899999999998</v>
      </c>
      <c r="K44" s="19" t="s">
        <v>47</v>
      </c>
    </row>
    <row r="45" spans="1:21" ht="57.6" x14ac:dyDescent="0.3">
      <c r="A45" s="178">
        <v>1115</v>
      </c>
      <c r="B45" s="5" t="s">
        <v>546</v>
      </c>
      <c r="C45" s="5" t="s">
        <v>547</v>
      </c>
      <c r="D45" s="76">
        <v>2017</v>
      </c>
      <c r="E45" s="41" t="s">
        <v>52</v>
      </c>
      <c r="F45" s="187" t="s">
        <v>586</v>
      </c>
      <c r="G45" s="37">
        <v>10000</v>
      </c>
      <c r="H45" s="37">
        <v>9500</v>
      </c>
      <c r="I45" s="37">
        <v>21500</v>
      </c>
      <c r="J45" s="38">
        <v>0.44186046511627908</v>
      </c>
      <c r="K45" s="19">
        <v>376</v>
      </c>
    </row>
    <row r="46" spans="1:21" ht="15" thickBot="1" x14ac:dyDescent="0.35">
      <c r="A46" s="153"/>
      <c r="B46" s="15"/>
      <c r="C46" s="15"/>
      <c r="D46" s="73"/>
      <c r="E46" s="15"/>
      <c r="F46" s="188" t="s">
        <v>653</v>
      </c>
      <c r="G46" s="189">
        <f>SUM(G4:G45)</f>
        <v>3695000.28</v>
      </c>
      <c r="H46" s="189">
        <f>SUM(H4:H45)</f>
        <v>3420036.3404548839</v>
      </c>
      <c r="I46" s="189">
        <f>SUM(I4:I45)</f>
        <v>5771033</v>
      </c>
      <c r="J46" s="190"/>
      <c r="K46" s="189">
        <f>SUM(K4:K45)</f>
        <v>444481.73919007333</v>
      </c>
    </row>
    <row r="47" spans="1:21" ht="15" thickTop="1" x14ac:dyDescent="0.3">
      <c r="A47" s="15"/>
      <c r="B47" s="15"/>
      <c r="C47" s="15"/>
      <c r="D47" s="73"/>
      <c r="E47" s="15"/>
      <c r="F47" s="15"/>
      <c r="G47" s="66"/>
      <c r="H47" s="66"/>
      <c r="I47" s="66"/>
      <c r="J47" s="68"/>
      <c r="K47" s="66"/>
    </row>
    <row r="48" spans="1:21" x14ac:dyDescent="0.3">
      <c r="A48" s="15"/>
      <c r="B48" s="15"/>
      <c r="C48" s="15"/>
      <c r="D48" s="73"/>
      <c r="E48" s="15"/>
      <c r="F48" s="15"/>
    </row>
    <row r="49" spans="1:5" x14ac:dyDescent="0.3">
      <c r="A49" s="15"/>
      <c r="B49" s="15"/>
      <c r="C49" s="15"/>
      <c r="D49" s="73"/>
      <c r="E49" s="15"/>
    </row>
    <row r="50" spans="1:5" x14ac:dyDescent="0.3">
      <c r="A50" s="15"/>
      <c r="B50" s="15"/>
      <c r="C50" s="15"/>
      <c r="D50" s="73"/>
      <c r="E50" s="15"/>
    </row>
    <row r="51" spans="1:5" x14ac:dyDescent="0.3">
      <c r="A51" s="15"/>
      <c r="B51" s="15"/>
      <c r="C51" s="15"/>
      <c r="D51" s="73"/>
      <c r="E51" s="15"/>
    </row>
    <row r="52" spans="1:5" x14ac:dyDescent="0.3">
      <c r="A52" s="15"/>
      <c r="B52" s="15"/>
      <c r="C52" s="15"/>
      <c r="D52" s="73"/>
      <c r="E52" s="15"/>
    </row>
    <row r="53" spans="1:5" x14ac:dyDescent="0.3">
      <c r="A53" s="15"/>
      <c r="B53" s="15"/>
      <c r="C53" s="15"/>
      <c r="D53" s="73"/>
      <c r="E53" s="15"/>
    </row>
    <row r="54" spans="1:5" x14ac:dyDescent="0.3">
      <c r="A54" s="15"/>
      <c r="B54" s="15"/>
      <c r="C54" s="15"/>
      <c r="D54" s="73"/>
      <c r="E54" s="15"/>
    </row>
    <row r="55" spans="1:5" x14ac:dyDescent="0.3">
      <c r="A55" s="15"/>
      <c r="B55" s="15"/>
      <c r="C55" s="15"/>
      <c r="D55" s="73"/>
      <c r="E55" s="15"/>
    </row>
    <row r="56" spans="1:5" x14ac:dyDescent="0.3">
      <c r="A56" s="15"/>
      <c r="B56" s="15"/>
      <c r="C56" s="15"/>
      <c r="D56" s="73"/>
      <c r="E56" s="15"/>
    </row>
    <row r="57" spans="1:5" x14ac:dyDescent="0.3">
      <c r="A57" s="15"/>
      <c r="B57" s="15"/>
      <c r="C57" s="15"/>
      <c r="D57" s="73"/>
      <c r="E57" s="15"/>
    </row>
    <row r="58" spans="1:5" x14ac:dyDescent="0.3">
      <c r="A58" s="15"/>
      <c r="B58" s="15"/>
      <c r="C58" s="15"/>
      <c r="D58" s="73"/>
      <c r="E58" s="15"/>
    </row>
    <row r="59" spans="1:5" x14ac:dyDescent="0.3">
      <c r="A59" s="15"/>
      <c r="B59" s="15"/>
      <c r="C59" s="15"/>
      <c r="D59" s="73"/>
      <c r="E59" s="15"/>
    </row>
    <row r="60" spans="1:5" x14ac:dyDescent="0.3">
      <c r="A60" s="15"/>
      <c r="B60" s="15"/>
      <c r="C60" s="15"/>
      <c r="D60" s="73"/>
      <c r="E60" s="15"/>
    </row>
    <row r="61" spans="1:5" x14ac:dyDescent="0.3">
      <c r="A61" s="15"/>
      <c r="B61" s="15"/>
      <c r="C61" s="15"/>
      <c r="D61" s="73"/>
      <c r="E61" s="15"/>
    </row>
    <row r="62" spans="1:5" x14ac:dyDescent="0.3">
      <c r="A62" s="15"/>
      <c r="B62" s="15"/>
      <c r="C62" s="15"/>
      <c r="D62" s="73"/>
      <c r="E62" s="15"/>
    </row>
    <row r="63" spans="1:5" x14ac:dyDescent="0.3">
      <c r="A63" s="15"/>
      <c r="B63" s="15"/>
      <c r="C63" s="15"/>
      <c r="D63" s="73"/>
      <c r="E63" s="15"/>
    </row>
    <row r="64" spans="1:5" x14ac:dyDescent="0.3">
      <c r="A64" s="15"/>
      <c r="B64" s="15"/>
      <c r="C64" s="15"/>
      <c r="D64" s="73"/>
      <c r="E64" s="15"/>
    </row>
    <row r="65" spans="1:5" x14ac:dyDescent="0.3">
      <c r="A65" s="15"/>
      <c r="B65" s="15"/>
      <c r="C65" s="15"/>
      <c r="D65" s="73"/>
      <c r="E65" s="15"/>
    </row>
  </sheetData>
  <autoFilter ref="A3:K3" xr:uid="{9220386A-0A50-40C9-A309-DD66151F832B}">
    <sortState xmlns:xlrd2="http://schemas.microsoft.com/office/spreadsheetml/2017/richdata2" ref="A4:K45">
      <sortCondition descending="1" ref="D3"/>
    </sortState>
  </autoFilter>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D4E99-C127-4617-993E-86318AE3F041}">
  <sheetPr codeName="Sheet14"/>
  <dimension ref="A1:U36"/>
  <sheetViews>
    <sheetView workbookViewId="0">
      <pane ySplit="2" topLeftCell="A3" activePane="bottomLeft" state="frozen"/>
      <selection pane="bottomLeft" activeCell="N5" sqref="N5"/>
    </sheetView>
  </sheetViews>
  <sheetFormatPr defaultRowHeight="14.4" x14ac:dyDescent="0.3"/>
  <cols>
    <col min="1" max="1" width="11.1796875" customWidth="1"/>
    <col min="2" max="2" width="20.6328125" customWidth="1"/>
    <col min="3" max="3" width="35.6328125" customWidth="1"/>
    <col min="4" max="4" width="14.36328125" style="18" customWidth="1"/>
    <col min="5" max="5" width="18.453125" customWidth="1"/>
    <col min="6" max="6" width="39.1796875" customWidth="1"/>
    <col min="7" max="7" width="17.36328125" style="9" customWidth="1"/>
    <col min="8" max="8" width="12.6328125" style="9" customWidth="1"/>
    <col min="9" max="9" width="14.1796875" style="9" customWidth="1"/>
    <col min="10" max="10" width="14.1796875" style="12" customWidth="1"/>
    <col min="11" max="11" width="14.6328125" style="9" customWidth="1"/>
  </cols>
  <sheetData>
    <row r="1" spans="1:21" ht="24.75" customHeight="1" x14ac:dyDescent="0.3">
      <c r="A1" s="287" t="s">
        <v>587</v>
      </c>
      <c r="B1" s="276"/>
      <c r="C1" s="276"/>
      <c r="D1" s="276"/>
      <c r="E1" s="276"/>
      <c r="F1" s="276"/>
      <c r="G1" s="276"/>
      <c r="H1" s="276"/>
      <c r="I1" s="276"/>
      <c r="J1" s="276"/>
      <c r="K1" s="276"/>
    </row>
    <row r="2" spans="1:21" s="199" customFormat="1" ht="45" customHeight="1" x14ac:dyDescent="0.3">
      <c r="A2" s="281" t="s">
        <v>92</v>
      </c>
      <c r="B2" s="281" t="s">
        <v>93</v>
      </c>
      <c r="C2" s="281" t="s">
        <v>326</v>
      </c>
      <c r="D2" s="281" t="s">
        <v>95</v>
      </c>
      <c r="E2" s="281" t="s">
        <v>651</v>
      </c>
      <c r="F2" s="281" t="s">
        <v>96</v>
      </c>
      <c r="G2" s="281" t="s">
        <v>98</v>
      </c>
      <c r="H2" s="281" t="s">
        <v>97</v>
      </c>
      <c r="I2" s="281" t="s">
        <v>99</v>
      </c>
      <c r="J2" s="281" t="s">
        <v>100</v>
      </c>
      <c r="K2" s="281" t="s">
        <v>739</v>
      </c>
      <c r="L2" s="198"/>
      <c r="M2" s="198"/>
      <c r="N2" s="198"/>
      <c r="O2" s="198"/>
      <c r="P2" s="198"/>
      <c r="Q2" s="198"/>
      <c r="R2" s="198"/>
      <c r="S2" s="198"/>
      <c r="T2" s="198"/>
      <c r="U2" s="198"/>
    </row>
    <row r="3" spans="1:21" ht="43.2" x14ac:dyDescent="0.3">
      <c r="A3" s="69">
        <v>1267</v>
      </c>
      <c r="B3" s="69" t="s">
        <v>226</v>
      </c>
      <c r="C3" s="69" t="s">
        <v>633</v>
      </c>
      <c r="D3" s="151">
        <v>2019</v>
      </c>
      <c r="E3" s="69" t="s">
        <v>61</v>
      </c>
      <c r="F3" s="292" t="s">
        <v>634</v>
      </c>
      <c r="G3" s="191">
        <v>1000</v>
      </c>
      <c r="H3" s="191">
        <v>1000</v>
      </c>
      <c r="I3" s="191">
        <v>16500</v>
      </c>
      <c r="J3" s="192">
        <v>0.06</v>
      </c>
      <c r="K3" s="193" t="s">
        <v>47</v>
      </c>
      <c r="L3" s="3"/>
      <c r="M3" s="3"/>
      <c r="N3" s="3"/>
      <c r="O3" s="1"/>
      <c r="P3" s="1"/>
      <c r="Q3" s="1"/>
      <c r="R3" s="1"/>
      <c r="S3" s="1"/>
      <c r="T3" s="1"/>
      <c r="U3" s="1"/>
    </row>
    <row r="4" spans="1:21" ht="43.2" x14ac:dyDescent="0.3">
      <c r="A4" s="33">
        <v>1244</v>
      </c>
      <c r="B4" s="33" t="s">
        <v>443</v>
      </c>
      <c r="C4" s="5" t="s">
        <v>588</v>
      </c>
      <c r="D4" s="152">
        <v>2019</v>
      </c>
      <c r="E4" s="33" t="s">
        <v>50</v>
      </c>
      <c r="F4" s="157" t="s">
        <v>589</v>
      </c>
      <c r="G4" s="19">
        <v>5000</v>
      </c>
      <c r="H4" s="19">
        <v>5000</v>
      </c>
      <c r="I4" s="19">
        <v>10000</v>
      </c>
      <c r="J4" s="10">
        <v>0.5</v>
      </c>
      <c r="K4" s="6">
        <v>10000</v>
      </c>
      <c r="L4" s="3"/>
      <c r="M4" s="3"/>
      <c r="N4" s="3"/>
      <c r="O4" s="1"/>
      <c r="P4" s="1"/>
      <c r="Q4" s="1"/>
      <c r="R4" s="1"/>
      <c r="S4" s="1"/>
      <c r="T4" s="1"/>
      <c r="U4" s="1"/>
    </row>
    <row r="5" spans="1:21" ht="57.6" x14ac:dyDescent="0.3">
      <c r="A5" s="5">
        <v>1243</v>
      </c>
      <c r="B5" s="5" t="s">
        <v>376</v>
      </c>
      <c r="C5" s="5" t="s">
        <v>590</v>
      </c>
      <c r="D5" s="74">
        <v>2019</v>
      </c>
      <c r="E5" s="5" t="s">
        <v>60</v>
      </c>
      <c r="F5" s="158" t="s">
        <v>593</v>
      </c>
      <c r="G5" s="19">
        <v>7593</v>
      </c>
      <c r="H5" s="19">
        <v>7593</v>
      </c>
      <c r="I5" s="19">
        <v>40000</v>
      </c>
      <c r="J5" s="10">
        <v>0.19</v>
      </c>
      <c r="K5" s="6" t="s">
        <v>47</v>
      </c>
      <c r="L5" s="3"/>
      <c r="M5" s="3"/>
      <c r="N5" s="3"/>
      <c r="O5" s="1"/>
      <c r="P5" s="1"/>
      <c r="Q5" s="1"/>
      <c r="R5" s="1"/>
      <c r="S5" s="1"/>
      <c r="T5" s="1"/>
      <c r="U5" s="1"/>
    </row>
    <row r="6" spans="1:21" ht="72" x14ac:dyDescent="0.3">
      <c r="A6" s="5">
        <v>1234</v>
      </c>
      <c r="B6" s="5" t="s">
        <v>153</v>
      </c>
      <c r="C6" s="5" t="s">
        <v>591</v>
      </c>
      <c r="D6" s="74">
        <v>2019</v>
      </c>
      <c r="E6" s="5" t="s">
        <v>57</v>
      </c>
      <c r="F6" s="58" t="s">
        <v>594</v>
      </c>
      <c r="G6" s="19">
        <v>114900</v>
      </c>
      <c r="H6" s="19">
        <v>114900</v>
      </c>
      <c r="I6" s="19">
        <v>114900</v>
      </c>
      <c r="J6" s="10">
        <v>1</v>
      </c>
      <c r="K6" s="6">
        <v>12000</v>
      </c>
      <c r="L6" s="3"/>
      <c r="M6" s="3"/>
      <c r="N6" s="3"/>
      <c r="O6" s="1"/>
      <c r="P6" s="1"/>
      <c r="Q6" s="1"/>
      <c r="R6" s="1"/>
      <c r="S6" s="1"/>
      <c r="T6" s="1"/>
      <c r="U6" s="1"/>
    </row>
    <row r="7" spans="1:21" ht="100.8" x14ac:dyDescent="0.3">
      <c r="A7" s="5">
        <v>1161</v>
      </c>
      <c r="B7" s="5" t="s">
        <v>9</v>
      </c>
      <c r="C7" s="5" t="s">
        <v>592</v>
      </c>
      <c r="D7" s="74">
        <v>2019</v>
      </c>
      <c r="E7" s="5" t="s">
        <v>63</v>
      </c>
      <c r="F7" s="154" t="s">
        <v>595</v>
      </c>
      <c r="G7" s="19">
        <v>110000</v>
      </c>
      <c r="H7" s="19">
        <v>110000</v>
      </c>
      <c r="I7" s="19">
        <v>140000</v>
      </c>
      <c r="J7" s="10">
        <v>0.79</v>
      </c>
      <c r="K7" s="6">
        <v>300000</v>
      </c>
      <c r="L7" s="3"/>
      <c r="M7" s="3"/>
      <c r="N7" s="3"/>
      <c r="O7" s="1"/>
      <c r="P7" s="1"/>
      <c r="Q7" s="1"/>
      <c r="R7" s="1"/>
      <c r="S7" s="1"/>
      <c r="T7" s="1"/>
      <c r="U7" s="1"/>
    </row>
    <row r="8" spans="1:21" ht="43.2" x14ac:dyDescent="0.3">
      <c r="A8" s="5">
        <v>1002</v>
      </c>
      <c r="B8" s="159" t="s">
        <v>596</v>
      </c>
      <c r="C8" s="108" t="s">
        <v>599</v>
      </c>
      <c r="D8" s="41">
        <v>2016</v>
      </c>
      <c r="E8" s="41">
        <v>2016</v>
      </c>
      <c r="F8" s="160" t="s">
        <v>597</v>
      </c>
      <c r="G8" s="37">
        <v>48686.47</v>
      </c>
      <c r="H8" s="37">
        <v>40862.300000000003</v>
      </c>
      <c r="I8" s="37">
        <v>129104</v>
      </c>
      <c r="J8" s="38">
        <v>0.32</v>
      </c>
      <c r="K8" s="37">
        <v>100000</v>
      </c>
      <c r="L8" s="3"/>
      <c r="M8" s="3"/>
      <c r="N8" s="3"/>
      <c r="O8" s="1"/>
      <c r="P8" s="1"/>
      <c r="Q8" s="1"/>
      <c r="R8" s="1"/>
      <c r="S8" s="1"/>
      <c r="T8" s="1"/>
      <c r="U8" s="1"/>
    </row>
    <row r="9" spans="1:21" ht="15" thickBot="1" x14ac:dyDescent="0.35">
      <c r="A9" s="21"/>
      <c r="B9" s="21"/>
      <c r="C9" s="21"/>
      <c r="D9" s="77"/>
      <c r="E9" s="21"/>
      <c r="F9" s="200" t="s">
        <v>653</v>
      </c>
      <c r="G9" s="201">
        <f>SUM(G3:G8)</f>
        <v>287179.46999999997</v>
      </c>
      <c r="H9" s="201">
        <f>SUM(H3:H8)</f>
        <v>279355.3</v>
      </c>
      <c r="I9" s="201">
        <f>SUM(I3:I8)</f>
        <v>450504</v>
      </c>
      <c r="J9" s="202"/>
      <c r="K9" s="201">
        <f>SUM(K3:K8)</f>
        <v>422000</v>
      </c>
      <c r="L9" s="3"/>
      <c r="M9" s="3"/>
      <c r="N9" s="3"/>
      <c r="O9" s="1"/>
      <c r="P9" s="1"/>
      <c r="Q9" s="1"/>
      <c r="R9" s="1"/>
      <c r="S9" s="1"/>
      <c r="T9" s="1"/>
      <c r="U9" s="1"/>
    </row>
    <row r="10" spans="1:21" ht="15" thickTop="1" x14ac:dyDescent="0.3">
      <c r="A10" s="21"/>
      <c r="B10" s="21"/>
      <c r="C10" s="21"/>
      <c r="D10" s="77"/>
      <c r="E10" s="21"/>
      <c r="F10" s="21"/>
      <c r="G10" s="22"/>
      <c r="H10" s="22"/>
      <c r="I10" s="22"/>
      <c r="J10" s="23"/>
      <c r="K10" s="22"/>
      <c r="L10" s="3"/>
      <c r="M10" s="3"/>
      <c r="N10" s="3"/>
      <c r="O10" s="1"/>
      <c r="P10" s="1"/>
      <c r="Q10" s="1"/>
      <c r="R10" s="1"/>
      <c r="S10" s="1"/>
      <c r="T10" s="1"/>
      <c r="U10" s="1"/>
    </row>
    <row r="11" spans="1:21" x14ac:dyDescent="0.3">
      <c r="A11" s="21"/>
      <c r="B11" s="21"/>
      <c r="C11" s="21"/>
      <c r="D11" s="77"/>
      <c r="E11" s="21"/>
      <c r="F11" s="21"/>
      <c r="G11" s="22"/>
      <c r="H11" s="22"/>
      <c r="I11" s="22"/>
      <c r="J11" s="23"/>
      <c r="K11" s="22"/>
      <c r="L11" s="3"/>
      <c r="M11" s="3"/>
      <c r="N11" s="3"/>
      <c r="O11" s="1"/>
      <c r="P11" s="1"/>
      <c r="Q11" s="1"/>
      <c r="R11" s="1"/>
      <c r="S11" s="1"/>
      <c r="T11" s="1"/>
      <c r="U11" s="1"/>
    </row>
    <row r="12" spans="1:21" x14ac:dyDescent="0.3">
      <c r="A12" s="21"/>
      <c r="B12" s="21"/>
      <c r="C12" s="21"/>
      <c r="D12" s="77"/>
      <c r="E12" s="21"/>
      <c r="F12" s="21"/>
      <c r="G12" s="22"/>
      <c r="H12" s="22"/>
      <c r="I12" s="22"/>
      <c r="J12" s="23"/>
      <c r="K12" s="22"/>
      <c r="L12" s="3"/>
      <c r="M12" s="3"/>
      <c r="N12" s="3"/>
      <c r="O12" s="1"/>
      <c r="P12" s="1"/>
      <c r="Q12" s="1"/>
      <c r="R12" s="1"/>
      <c r="S12" s="1"/>
      <c r="T12" s="1"/>
      <c r="U12" s="1"/>
    </row>
    <row r="13" spans="1:21" x14ac:dyDescent="0.3">
      <c r="A13" s="21"/>
      <c r="B13" s="21"/>
      <c r="C13" s="21"/>
      <c r="D13" s="77"/>
      <c r="E13" s="21"/>
      <c r="F13" s="21"/>
      <c r="G13" s="22"/>
      <c r="H13" s="22"/>
      <c r="I13" s="22"/>
      <c r="J13" s="23"/>
      <c r="K13" s="22"/>
      <c r="L13" s="3"/>
      <c r="M13" s="3"/>
      <c r="N13" s="3"/>
      <c r="O13" s="1"/>
      <c r="P13" s="1"/>
      <c r="Q13" s="1"/>
      <c r="R13" s="1"/>
      <c r="S13" s="1"/>
      <c r="T13" s="1"/>
      <c r="U13" s="1"/>
    </row>
    <row r="14" spans="1:21" x14ac:dyDescent="0.3">
      <c r="A14" s="21"/>
      <c r="B14" s="21"/>
      <c r="C14" s="21"/>
      <c r="D14" s="77"/>
      <c r="E14" s="21"/>
      <c r="F14" s="21"/>
      <c r="G14" s="22"/>
      <c r="H14" s="22"/>
      <c r="I14" s="22"/>
      <c r="J14" s="23"/>
      <c r="K14" s="22"/>
      <c r="L14" s="3"/>
      <c r="M14" s="3"/>
      <c r="N14" s="3"/>
      <c r="O14" s="1"/>
      <c r="P14" s="1"/>
      <c r="Q14" s="1"/>
      <c r="R14" s="1"/>
      <c r="S14" s="1"/>
      <c r="T14" s="1"/>
      <c r="U14" s="1"/>
    </row>
    <row r="15" spans="1:21" x14ac:dyDescent="0.3">
      <c r="A15" s="21"/>
      <c r="B15" s="21"/>
      <c r="C15" s="21"/>
      <c r="D15" s="77"/>
      <c r="E15" s="21"/>
      <c r="F15" s="21"/>
      <c r="G15" s="22"/>
      <c r="H15" s="22"/>
      <c r="I15" s="22"/>
      <c r="J15" s="23"/>
      <c r="K15" s="22"/>
      <c r="L15" s="3"/>
      <c r="M15" s="3"/>
      <c r="N15" s="3"/>
      <c r="O15" s="1"/>
      <c r="P15" s="1"/>
      <c r="Q15" s="1"/>
      <c r="R15" s="1"/>
      <c r="S15" s="1"/>
      <c r="T15" s="1"/>
      <c r="U15" s="1"/>
    </row>
    <row r="16" spans="1:21" x14ac:dyDescent="0.3">
      <c r="A16" s="21"/>
      <c r="B16" s="21"/>
      <c r="C16" s="21"/>
      <c r="D16" s="77"/>
      <c r="E16" s="21"/>
      <c r="F16" s="21"/>
      <c r="G16" s="22"/>
      <c r="H16" s="22"/>
      <c r="I16" s="22"/>
      <c r="J16" s="23"/>
      <c r="K16" s="22"/>
      <c r="L16" s="3"/>
      <c r="M16" s="3"/>
      <c r="N16" s="3"/>
      <c r="O16" s="1"/>
      <c r="P16" s="1"/>
      <c r="Q16" s="1"/>
      <c r="R16" s="1"/>
      <c r="S16" s="1"/>
      <c r="T16" s="1"/>
      <c r="U16" s="1"/>
    </row>
    <row r="17" spans="1:21" x14ac:dyDescent="0.3">
      <c r="A17" s="21"/>
      <c r="B17" s="21"/>
      <c r="C17" s="21"/>
      <c r="D17" s="77"/>
      <c r="E17" s="21"/>
      <c r="F17" s="21"/>
      <c r="G17" s="22"/>
      <c r="H17" s="22"/>
      <c r="I17" s="22"/>
      <c r="J17" s="23"/>
      <c r="K17" s="22"/>
      <c r="L17" s="3"/>
      <c r="M17" s="3"/>
      <c r="N17" s="3"/>
      <c r="O17" s="1"/>
      <c r="P17" s="1"/>
      <c r="Q17" s="1"/>
      <c r="R17" s="1"/>
      <c r="S17" s="1"/>
      <c r="T17" s="1"/>
      <c r="U17" s="1"/>
    </row>
    <row r="18" spans="1:21" x14ac:dyDescent="0.3">
      <c r="A18" s="21"/>
      <c r="B18" s="21"/>
      <c r="C18" s="21"/>
      <c r="D18" s="77"/>
      <c r="E18" s="21"/>
      <c r="F18" s="21"/>
      <c r="G18" s="22"/>
      <c r="H18" s="22"/>
      <c r="I18" s="22"/>
      <c r="J18" s="23"/>
      <c r="K18" s="22"/>
      <c r="L18" s="3"/>
      <c r="M18" s="3"/>
      <c r="N18" s="3"/>
      <c r="O18" s="1"/>
      <c r="P18" s="1"/>
      <c r="Q18" s="1"/>
      <c r="R18" s="1"/>
      <c r="S18" s="1"/>
      <c r="T18" s="1"/>
      <c r="U18" s="1"/>
    </row>
    <row r="19" spans="1:21" x14ac:dyDescent="0.3">
      <c r="A19" s="21"/>
      <c r="B19" s="21"/>
      <c r="C19" s="21"/>
      <c r="D19" s="77"/>
      <c r="E19" s="21"/>
      <c r="F19" s="21"/>
      <c r="G19" s="22"/>
      <c r="H19" s="22"/>
      <c r="I19" s="22"/>
      <c r="J19" s="23"/>
      <c r="K19" s="22"/>
      <c r="L19" s="3"/>
      <c r="M19" s="3"/>
      <c r="N19" s="3"/>
      <c r="O19" s="1"/>
      <c r="P19" s="1"/>
      <c r="Q19" s="1"/>
      <c r="R19" s="1"/>
      <c r="S19" s="1"/>
      <c r="T19" s="1"/>
      <c r="U19" s="1"/>
    </row>
    <row r="20" spans="1:21" x14ac:dyDescent="0.3">
      <c r="A20" s="21"/>
      <c r="B20" s="21"/>
      <c r="C20" s="21"/>
      <c r="D20" s="77"/>
      <c r="E20" s="21"/>
      <c r="F20" s="21"/>
      <c r="G20" s="22"/>
      <c r="H20" s="22"/>
      <c r="I20" s="22"/>
      <c r="J20" s="23"/>
      <c r="K20" s="22"/>
      <c r="L20" s="3"/>
      <c r="M20" s="3"/>
      <c r="N20" s="3"/>
      <c r="O20" s="1"/>
      <c r="P20" s="1"/>
      <c r="Q20" s="1"/>
      <c r="R20" s="1"/>
      <c r="S20" s="1"/>
      <c r="T20" s="1"/>
      <c r="U20" s="1"/>
    </row>
    <row r="21" spans="1:21" x14ac:dyDescent="0.3">
      <c r="A21" s="21"/>
      <c r="B21" s="21"/>
      <c r="C21" s="21"/>
      <c r="D21" s="77"/>
      <c r="E21" s="21"/>
      <c r="F21" s="21"/>
      <c r="G21" s="22"/>
      <c r="H21" s="22"/>
      <c r="I21" s="22"/>
      <c r="J21" s="23"/>
      <c r="K21" s="22"/>
      <c r="L21" s="3"/>
      <c r="M21" s="3"/>
      <c r="N21" s="3"/>
      <c r="O21" s="1"/>
      <c r="P21" s="1"/>
      <c r="Q21" s="1"/>
      <c r="R21" s="1"/>
      <c r="S21" s="1"/>
      <c r="T21" s="1"/>
      <c r="U21" s="1"/>
    </row>
    <row r="22" spans="1:21" x14ac:dyDescent="0.3">
      <c r="A22" s="21"/>
      <c r="B22" s="21"/>
      <c r="C22" s="21"/>
      <c r="D22" s="77"/>
      <c r="E22" s="21"/>
      <c r="F22" s="21"/>
      <c r="G22" s="22"/>
      <c r="H22" s="22"/>
      <c r="I22" s="22"/>
      <c r="J22" s="23"/>
      <c r="K22" s="22"/>
      <c r="L22" s="3"/>
      <c r="M22" s="3"/>
      <c r="N22" s="3"/>
      <c r="O22" s="1"/>
      <c r="P22" s="1"/>
      <c r="Q22" s="1"/>
      <c r="R22" s="1"/>
      <c r="S22" s="1"/>
      <c r="T22" s="1"/>
      <c r="U22" s="1"/>
    </row>
    <row r="23" spans="1:21" x14ac:dyDescent="0.3">
      <c r="A23" s="21"/>
      <c r="B23" s="21"/>
      <c r="C23" s="21"/>
      <c r="D23" s="77"/>
      <c r="E23" s="21"/>
      <c r="F23" s="21"/>
      <c r="G23" s="22"/>
      <c r="H23" s="22"/>
      <c r="I23" s="22"/>
      <c r="J23" s="23"/>
      <c r="K23" s="22"/>
      <c r="L23" s="3"/>
      <c r="M23" s="3"/>
      <c r="N23" s="3"/>
      <c r="O23" s="1"/>
      <c r="P23" s="1"/>
      <c r="Q23" s="1"/>
      <c r="R23" s="1"/>
      <c r="S23" s="1"/>
      <c r="T23" s="1"/>
      <c r="U23" s="1"/>
    </row>
    <row r="24" spans="1:21" x14ac:dyDescent="0.3">
      <c r="A24" s="21"/>
      <c r="B24" s="21"/>
      <c r="C24" s="21"/>
      <c r="D24" s="77"/>
      <c r="E24" s="21"/>
      <c r="F24" s="21"/>
      <c r="G24" s="22"/>
      <c r="H24" s="22"/>
      <c r="I24" s="22"/>
      <c r="J24" s="23"/>
      <c r="K24" s="22"/>
      <c r="L24" s="3"/>
      <c r="M24" s="3"/>
      <c r="N24" s="3"/>
      <c r="O24" s="1"/>
      <c r="P24" s="1"/>
      <c r="Q24" s="1"/>
      <c r="R24" s="1"/>
      <c r="S24" s="1"/>
      <c r="T24" s="1"/>
      <c r="U24" s="1"/>
    </row>
    <row r="25" spans="1:21" x14ac:dyDescent="0.3">
      <c r="A25" s="21"/>
      <c r="B25" s="21"/>
      <c r="C25" s="21"/>
      <c r="D25" s="77"/>
      <c r="E25" s="21"/>
      <c r="F25" s="21"/>
      <c r="G25" s="22"/>
      <c r="H25" s="22"/>
      <c r="I25" s="22"/>
      <c r="J25" s="23"/>
      <c r="K25" s="22"/>
      <c r="L25" s="3"/>
      <c r="M25" s="3"/>
      <c r="N25" s="3"/>
      <c r="O25" s="1"/>
      <c r="P25" s="1"/>
      <c r="Q25" s="1"/>
      <c r="R25" s="1"/>
      <c r="S25" s="1"/>
      <c r="T25" s="1"/>
      <c r="U25" s="1"/>
    </row>
    <row r="26" spans="1:21" x14ac:dyDescent="0.3">
      <c r="A26" s="21"/>
      <c r="B26" s="21"/>
      <c r="C26" s="21"/>
      <c r="D26" s="77"/>
      <c r="E26" s="21"/>
      <c r="F26" s="21"/>
      <c r="G26" s="22"/>
      <c r="H26" s="22"/>
      <c r="I26" s="22"/>
      <c r="J26" s="23"/>
      <c r="K26" s="22"/>
      <c r="L26" s="3"/>
      <c r="M26" s="3"/>
      <c r="N26" s="3"/>
      <c r="O26" s="1"/>
      <c r="P26" s="1"/>
      <c r="Q26" s="1"/>
      <c r="R26" s="1"/>
      <c r="S26" s="1"/>
      <c r="T26" s="1"/>
      <c r="U26" s="1"/>
    </row>
    <row r="27" spans="1:21" x14ac:dyDescent="0.3">
      <c r="A27" s="21"/>
      <c r="B27" s="21"/>
      <c r="C27" s="21"/>
      <c r="D27" s="77"/>
      <c r="E27" s="21"/>
      <c r="F27" s="21"/>
      <c r="G27" s="22"/>
      <c r="H27" s="22"/>
      <c r="I27" s="22"/>
      <c r="J27" s="23"/>
      <c r="K27" s="22"/>
      <c r="L27" s="3"/>
      <c r="M27" s="3"/>
      <c r="N27" s="3"/>
      <c r="O27" s="1"/>
      <c r="P27" s="1"/>
      <c r="Q27" s="1"/>
      <c r="R27" s="1"/>
      <c r="S27" s="1"/>
      <c r="T27" s="1"/>
      <c r="U27" s="1"/>
    </row>
    <row r="28" spans="1:21" x14ac:dyDescent="0.3">
      <c r="A28" s="21"/>
      <c r="B28" s="21"/>
      <c r="C28" s="21"/>
      <c r="D28" s="77"/>
      <c r="E28" s="21"/>
      <c r="F28" s="21"/>
      <c r="G28" s="22"/>
      <c r="H28" s="22"/>
      <c r="I28" s="22"/>
      <c r="J28" s="23"/>
      <c r="K28" s="22"/>
      <c r="L28" s="3"/>
      <c r="M28" s="3"/>
      <c r="N28" s="3"/>
      <c r="O28" s="1"/>
      <c r="P28" s="1"/>
      <c r="Q28" s="1"/>
      <c r="R28" s="1"/>
      <c r="S28" s="1"/>
      <c r="T28" s="1"/>
      <c r="U28" s="1"/>
    </row>
    <row r="29" spans="1:21" x14ac:dyDescent="0.3">
      <c r="A29" s="21"/>
      <c r="B29" s="21"/>
      <c r="C29" s="21"/>
      <c r="D29" s="77"/>
      <c r="E29" s="21"/>
      <c r="F29" s="21"/>
      <c r="G29" s="22"/>
      <c r="H29" s="22"/>
      <c r="I29" s="22"/>
      <c r="J29" s="23"/>
      <c r="K29" s="22"/>
      <c r="L29" s="3"/>
      <c r="M29" s="3"/>
      <c r="N29" s="3"/>
      <c r="O29" s="1"/>
      <c r="P29" s="1"/>
      <c r="Q29" s="1"/>
      <c r="R29" s="1"/>
      <c r="S29" s="1"/>
      <c r="T29" s="1"/>
      <c r="U29" s="1"/>
    </row>
    <row r="30" spans="1:21" x14ac:dyDescent="0.3">
      <c r="A30" s="21"/>
      <c r="B30" s="21"/>
      <c r="C30" s="21"/>
      <c r="D30" s="77"/>
      <c r="E30" s="21"/>
      <c r="F30" s="21"/>
      <c r="G30" s="22"/>
      <c r="H30" s="22"/>
      <c r="I30" s="22"/>
      <c r="J30" s="23"/>
      <c r="K30" s="22"/>
      <c r="L30" s="3"/>
      <c r="M30" s="3"/>
      <c r="N30" s="3"/>
      <c r="O30" s="1"/>
      <c r="P30" s="1"/>
      <c r="Q30" s="1"/>
      <c r="R30" s="1"/>
      <c r="S30" s="1"/>
      <c r="T30" s="1"/>
      <c r="U30" s="1"/>
    </row>
    <row r="31" spans="1:21" x14ac:dyDescent="0.3">
      <c r="A31" s="21"/>
      <c r="B31" s="21"/>
      <c r="C31" s="21"/>
      <c r="D31" s="77"/>
      <c r="E31" s="21"/>
      <c r="F31" s="21"/>
      <c r="G31" s="22"/>
      <c r="H31" s="22"/>
      <c r="I31" s="22"/>
      <c r="J31" s="23"/>
      <c r="K31" s="22"/>
      <c r="L31" s="3"/>
      <c r="M31" s="3"/>
      <c r="N31" s="3"/>
      <c r="O31" s="1"/>
      <c r="P31" s="1"/>
      <c r="Q31" s="1"/>
      <c r="R31" s="1"/>
      <c r="S31" s="1"/>
      <c r="T31" s="1"/>
      <c r="U31" s="1"/>
    </row>
    <row r="32" spans="1:21" x14ac:dyDescent="0.3">
      <c r="A32" s="20"/>
      <c r="B32" s="20"/>
      <c r="C32" s="20"/>
      <c r="D32" s="75"/>
      <c r="E32" s="20"/>
      <c r="F32" s="20"/>
      <c r="G32" s="16"/>
      <c r="H32" s="16"/>
      <c r="I32" s="16"/>
      <c r="J32" s="30"/>
      <c r="K32" s="16"/>
      <c r="L32" s="1"/>
      <c r="M32" s="1"/>
      <c r="N32" s="1"/>
      <c r="O32" s="1"/>
      <c r="P32" s="1"/>
      <c r="Q32" s="1"/>
      <c r="R32" s="1"/>
      <c r="S32" s="1"/>
      <c r="T32" s="1"/>
      <c r="U32" s="1"/>
    </row>
    <row r="33" spans="1:21" x14ac:dyDescent="0.3">
      <c r="A33" s="20"/>
      <c r="B33" s="20"/>
      <c r="C33" s="20"/>
      <c r="D33" s="75"/>
      <c r="E33" s="20"/>
      <c r="F33" s="20"/>
      <c r="G33" s="16"/>
      <c r="H33" s="16"/>
      <c r="I33" s="16"/>
      <c r="J33" s="30"/>
      <c r="K33" s="16"/>
      <c r="L33" s="1"/>
      <c r="M33" s="1"/>
      <c r="N33" s="1"/>
      <c r="O33" s="1"/>
      <c r="P33" s="1"/>
      <c r="Q33" s="1"/>
      <c r="R33" s="1"/>
      <c r="S33" s="1"/>
      <c r="T33" s="1"/>
      <c r="U33" s="1"/>
    </row>
    <row r="34" spans="1:21" x14ac:dyDescent="0.3">
      <c r="A34" s="20"/>
      <c r="B34" s="20"/>
      <c r="C34" s="20"/>
      <c r="D34" s="75"/>
      <c r="E34" s="20"/>
      <c r="F34" s="20"/>
      <c r="G34" s="16"/>
      <c r="H34" s="16"/>
      <c r="I34" s="16"/>
      <c r="J34" s="30"/>
      <c r="K34" s="16"/>
      <c r="L34" s="1"/>
      <c r="M34" s="1"/>
      <c r="N34" s="1"/>
      <c r="O34" s="1"/>
      <c r="P34" s="1"/>
      <c r="Q34" s="1"/>
      <c r="R34" s="1"/>
      <c r="S34" s="1"/>
      <c r="T34" s="1"/>
      <c r="U34" s="1"/>
    </row>
    <row r="35" spans="1:21" x14ac:dyDescent="0.3">
      <c r="A35" s="27"/>
      <c r="B35" s="27"/>
      <c r="C35" s="27"/>
      <c r="D35" s="78"/>
      <c r="E35" s="27"/>
      <c r="F35" s="27"/>
      <c r="G35" s="28"/>
      <c r="H35" s="28"/>
      <c r="I35" s="28"/>
      <c r="J35" s="29"/>
      <c r="K35" s="28"/>
    </row>
    <row r="36" spans="1:21" x14ac:dyDescent="0.3">
      <c r="A36" s="27"/>
      <c r="B36" s="27"/>
      <c r="C36" s="27"/>
      <c r="D36" s="78"/>
      <c r="E36" s="27"/>
      <c r="F36" s="27"/>
      <c r="G36" s="28"/>
      <c r="H36" s="28"/>
      <c r="I36" s="28"/>
      <c r="J36" s="29"/>
      <c r="K36" s="28"/>
    </row>
  </sheetData>
  <autoFilter ref="A2:K2" xr:uid="{0741CEBA-DACA-466E-9EF2-AA5289A99BEA}">
    <sortState xmlns:xlrd2="http://schemas.microsoft.com/office/spreadsheetml/2017/richdata2" ref="A3:K8">
      <sortCondition descending="1" ref="A2"/>
    </sortState>
  </autoFilter>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C9BD-DD9B-4C1E-8A44-EFFAA61492DB}">
  <sheetPr codeName="Sheet16"/>
  <dimension ref="A1:T34"/>
  <sheetViews>
    <sheetView topLeftCell="F1" workbookViewId="0">
      <pane ySplit="2" topLeftCell="A3" activePane="bottomLeft" state="frozen"/>
      <selection pane="bottomLeft" activeCell="F3" sqref="A3:XFD3"/>
    </sheetView>
  </sheetViews>
  <sheetFormatPr defaultRowHeight="14.4" x14ac:dyDescent="0.3"/>
  <cols>
    <col min="1" max="1" width="11.1796875" customWidth="1"/>
    <col min="2" max="2" width="15.453125" customWidth="1"/>
    <col min="3" max="3" width="20.81640625" customWidth="1"/>
    <col min="4" max="4" width="14.36328125" style="18" customWidth="1"/>
    <col min="5" max="5" width="15.1796875" style="18" customWidth="1"/>
    <col min="6" max="6" width="41.90625" customWidth="1"/>
    <col min="7" max="7" width="17.36328125" style="9" customWidth="1"/>
    <col min="8" max="8" width="12.6328125" style="9" customWidth="1"/>
    <col min="9" max="9" width="14.1796875" style="9" customWidth="1"/>
    <col min="10" max="10" width="26.81640625" style="12" customWidth="1"/>
    <col min="11" max="11" width="18.81640625" customWidth="1"/>
  </cols>
  <sheetData>
    <row r="1" spans="1:20" ht="22.2" x14ac:dyDescent="0.3">
      <c r="A1" s="287" t="s">
        <v>598</v>
      </c>
      <c r="B1" s="276"/>
      <c r="C1" s="276"/>
      <c r="D1" s="276"/>
      <c r="E1" s="276"/>
      <c r="F1" s="276"/>
      <c r="G1" s="276"/>
      <c r="H1" s="276"/>
      <c r="I1" s="276"/>
      <c r="J1" s="276"/>
    </row>
    <row r="2" spans="1:20" ht="47.4" customHeight="1" x14ac:dyDescent="0.3">
      <c r="A2" s="281" t="s">
        <v>92</v>
      </c>
      <c r="B2" s="281" t="s">
        <v>93</v>
      </c>
      <c r="C2" s="281" t="s">
        <v>326</v>
      </c>
      <c r="D2" s="281" t="s">
        <v>95</v>
      </c>
      <c r="E2" s="281" t="s">
        <v>651</v>
      </c>
      <c r="F2" s="281" t="s">
        <v>96</v>
      </c>
      <c r="G2" s="281" t="s">
        <v>98</v>
      </c>
      <c r="H2" s="281" t="s">
        <v>97</v>
      </c>
      <c r="I2" s="281" t="s">
        <v>99</v>
      </c>
      <c r="J2" s="281" t="s">
        <v>100</v>
      </c>
      <c r="K2" s="1"/>
      <c r="L2" s="1"/>
      <c r="M2" s="1"/>
      <c r="N2" s="1"/>
      <c r="O2" s="1"/>
      <c r="P2" s="1"/>
      <c r="Q2" s="1"/>
      <c r="R2" s="1"/>
      <c r="S2" s="1"/>
      <c r="T2" s="1"/>
    </row>
    <row r="3" spans="1:20" ht="72" x14ac:dyDescent="0.3">
      <c r="A3" s="177">
        <v>1268</v>
      </c>
      <c r="B3" s="169" t="s">
        <v>226</v>
      </c>
      <c r="C3" s="292" t="s">
        <v>635</v>
      </c>
      <c r="D3" s="120">
        <v>2020</v>
      </c>
      <c r="E3" s="121" t="s">
        <v>50</v>
      </c>
      <c r="F3" s="69" t="s">
        <v>636</v>
      </c>
      <c r="G3" s="161">
        <v>4000</v>
      </c>
      <c r="H3" s="162">
        <v>4000</v>
      </c>
      <c r="I3" s="162">
        <v>25000</v>
      </c>
      <c r="J3" s="163">
        <v>0.16</v>
      </c>
      <c r="K3" s="1"/>
      <c r="L3" s="1"/>
      <c r="M3" s="1"/>
      <c r="N3" s="1"/>
      <c r="O3" s="1"/>
      <c r="P3" s="1"/>
      <c r="Q3" s="1"/>
      <c r="R3" s="1"/>
      <c r="S3" s="1"/>
      <c r="T3" s="1"/>
    </row>
    <row r="4" spans="1:20" ht="57.6" x14ac:dyDescent="0.3">
      <c r="A4" s="5">
        <v>1186</v>
      </c>
      <c r="B4" s="154" t="s">
        <v>153</v>
      </c>
      <c r="C4" s="154" t="s">
        <v>601</v>
      </c>
      <c r="D4" s="74">
        <v>2019</v>
      </c>
      <c r="E4" s="76" t="s">
        <v>53</v>
      </c>
      <c r="F4" s="154" t="s">
        <v>603</v>
      </c>
      <c r="G4" s="40">
        <v>27300</v>
      </c>
      <c r="H4" s="164">
        <v>26220</v>
      </c>
      <c r="I4" s="164">
        <v>28000</v>
      </c>
      <c r="J4" s="165">
        <v>0.94</v>
      </c>
      <c r="K4" s="1"/>
      <c r="L4" s="1"/>
      <c r="M4" s="1"/>
      <c r="N4" s="1"/>
      <c r="O4" s="1"/>
      <c r="P4" s="1"/>
      <c r="Q4" s="1"/>
      <c r="R4" s="1"/>
      <c r="S4" s="1"/>
      <c r="T4" s="1"/>
    </row>
    <row r="5" spans="1:20" ht="72" x14ac:dyDescent="0.3">
      <c r="A5" s="32">
        <v>1240</v>
      </c>
      <c r="B5" s="166" t="s">
        <v>525</v>
      </c>
      <c r="C5" s="166" t="s">
        <v>600</v>
      </c>
      <c r="D5" s="74">
        <v>2019</v>
      </c>
      <c r="E5" s="76" t="s">
        <v>49</v>
      </c>
      <c r="F5" s="167" t="s">
        <v>602</v>
      </c>
      <c r="G5" s="19">
        <v>2400</v>
      </c>
      <c r="H5" s="6">
        <v>2400</v>
      </c>
      <c r="I5" s="6">
        <v>2400</v>
      </c>
      <c r="J5" s="10">
        <v>1</v>
      </c>
    </row>
    <row r="6" spans="1:20" ht="72" x14ac:dyDescent="0.3">
      <c r="A6" s="5">
        <v>1170</v>
      </c>
      <c r="B6" s="168" t="s">
        <v>359</v>
      </c>
      <c r="C6" s="154" t="s">
        <v>604</v>
      </c>
      <c r="D6" s="74">
        <v>2018</v>
      </c>
      <c r="E6" s="41" t="s">
        <v>90</v>
      </c>
      <c r="F6" s="139" t="s">
        <v>610</v>
      </c>
      <c r="G6" s="37">
        <v>50000</v>
      </c>
      <c r="H6" s="37">
        <v>48333.329113924046</v>
      </c>
      <c r="I6" s="37">
        <v>210000</v>
      </c>
      <c r="J6" s="53">
        <v>0.23015871006630501</v>
      </c>
    </row>
    <row r="7" spans="1:20" ht="57.6" x14ac:dyDescent="0.3">
      <c r="A7" s="5">
        <v>1020</v>
      </c>
      <c r="B7" s="154" t="s">
        <v>608</v>
      </c>
      <c r="C7" s="154" t="s">
        <v>609</v>
      </c>
      <c r="D7" s="41">
        <v>2017</v>
      </c>
      <c r="E7" s="41">
        <v>2017</v>
      </c>
      <c r="F7" s="160" t="s">
        <v>611</v>
      </c>
      <c r="G7" s="37">
        <v>13050</v>
      </c>
      <c r="H7" s="37">
        <v>12773.240425105274</v>
      </c>
      <c r="I7" s="37">
        <v>20000</v>
      </c>
      <c r="J7" s="53">
        <v>0.63866202125526372</v>
      </c>
    </row>
    <row r="8" spans="1:20" ht="43.2" x14ac:dyDescent="0.3">
      <c r="A8" s="5">
        <v>1106</v>
      </c>
      <c r="B8" s="154" t="s">
        <v>605</v>
      </c>
      <c r="C8" s="154" t="s">
        <v>606</v>
      </c>
      <c r="D8" s="41">
        <v>2017</v>
      </c>
      <c r="E8" s="41">
        <v>2017</v>
      </c>
      <c r="F8" s="140" t="s">
        <v>612</v>
      </c>
      <c r="G8" s="37">
        <v>800</v>
      </c>
      <c r="H8" s="37">
        <v>746.66666666666663</v>
      </c>
      <c r="I8" s="37">
        <v>4000</v>
      </c>
      <c r="J8" s="53">
        <v>0.18666666666666665</v>
      </c>
    </row>
    <row r="9" spans="1:20" ht="43.2" x14ac:dyDescent="0.3">
      <c r="A9" s="5">
        <v>1100</v>
      </c>
      <c r="B9" s="154" t="s">
        <v>45</v>
      </c>
      <c r="C9" s="154" t="s">
        <v>607</v>
      </c>
      <c r="D9" s="41">
        <v>2017</v>
      </c>
      <c r="E9" s="41">
        <v>2017</v>
      </c>
      <c r="F9" s="140" t="s">
        <v>613</v>
      </c>
      <c r="G9" s="37">
        <v>2275</v>
      </c>
      <c r="H9" s="37">
        <v>2047.48</v>
      </c>
      <c r="I9" s="37">
        <v>3200</v>
      </c>
      <c r="J9" s="53">
        <v>0.63983749999999995</v>
      </c>
    </row>
    <row r="10" spans="1:20" ht="15" thickBot="1" x14ac:dyDescent="0.35">
      <c r="A10" s="1"/>
      <c r="B10" s="1"/>
      <c r="C10" s="1"/>
      <c r="D10" s="17"/>
      <c r="E10" s="1"/>
      <c r="F10" s="183" t="s">
        <v>637</v>
      </c>
      <c r="G10" s="203">
        <f>SUM(G3:G9)</f>
        <v>99825</v>
      </c>
      <c r="H10" s="203">
        <f>SUM(H3:H9)</f>
        <v>96520.716205695993</v>
      </c>
      <c r="I10" s="203">
        <f>SUM(I3:I9)</f>
        <v>292600</v>
      </c>
      <c r="J10" s="204"/>
    </row>
    <row r="11" spans="1:20" ht="15" thickTop="1" x14ac:dyDescent="0.3">
      <c r="A11" s="1"/>
      <c r="B11" s="1"/>
      <c r="C11" s="1"/>
      <c r="D11" s="17"/>
      <c r="E11" s="1"/>
      <c r="F11" s="1"/>
      <c r="J11"/>
    </row>
    <row r="12" spans="1:20" x14ac:dyDescent="0.3">
      <c r="A12" s="1"/>
      <c r="B12" s="1"/>
      <c r="C12" s="1"/>
      <c r="D12" s="17"/>
      <c r="E12" s="1"/>
      <c r="F12" s="1"/>
      <c r="J12"/>
    </row>
    <row r="13" spans="1:20" x14ac:dyDescent="0.3">
      <c r="A13" s="1"/>
      <c r="B13" s="1"/>
      <c r="C13" s="1"/>
      <c r="D13" s="17"/>
      <c r="E13" s="1"/>
      <c r="F13" s="1"/>
      <c r="J13"/>
    </row>
    <row r="14" spans="1:20" x14ac:dyDescent="0.3">
      <c r="A14" s="1"/>
      <c r="B14" s="1"/>
      <c r="C14" s="1"/>
      <c r="D14" s="17"/>
      <c r="E14" s="1"/>
      <c r="F14" s="1"/>
      <c r="J14"/>
    </row>
    <row r="15" spans="1:20" x14ac:dyDescent="0.3">
      <c r="A15" s="1"/>
      <c r="B15" s="1"/>
      <c r="C15" s="1"/>
      <c r="D15" s="17"/>
      <c r="E15" s="1"/>
      <c r="F15" s="1"/>
      <c r="J15"/>
    </row>
    <row r="16" spans="1:20" x14ac:dyDescent="0.3">
      <c r="A16" s="1"/>
      <c r="B16" s="1"/>
      <c r="C16" s="1"/>
      <c r="D16" s="17"/>
      <c r="E16" s="1"/>
      <c r="F16" s="1"/>
      <c r="J16"/>
    </row>
    <row r="17" spans="1:10" x14ac:dyDescent="0.3">
      <c r="A17" s="1"/>
      <c r="B17" s="1"/>
      <c r="C17" s="1"/>
      <c r="D17" s="17"/>
      <c r="E17" s="1"/>
      <c r="F17" s="1"/>
      <c r="J17"/>
    </row>
    <row r="18" spans="1:10" x14ac:dyDescent="0.3">
      <c r="A18" s="1"/>
      <c r="B18" s="1"/>
      <c r="C18" s="1"/>
      <c r="D18" s="17"/>
      <c r="E18" s="1"/>
      <c r="F18" s="1"/>
      <c r="J18"/>
    </row>
    <row r="19" spans="1:10" x14ac:dyDescent="0.3">
      <c r="A19" s="1"/>
      <c r="B19" s="1"/>
      <c r="C19" s="1"/>
      <c r="D19" s="17"/>
      <c r="E19" s="1"/>
      <c r="F19" s="1"/>
      <c r="J19"/>
    </row>
    <row r="20" spans="1:10" x14ac:dyDescent="0.3">
      <c r="A20" s="1"/>
      <c r="B20" s="1"/>
      <c r="C20" s="1"/>
      <c r="D20" s="17"/>
      <c r="E20" s="1"/>
      <c r="F20" s="1"/>
      <c r="J20"/>
    </row>
    <row r="21" spans="1:10" x14ac:dyDescent="0.3">
      <c r="A21" s="1"/>
      <c r="B21" s="1"/>
      <c r="C21" s="1"/>
      <c r="D21" s="17"/>
      <c r="E21" s="1"/>
      <c r="F21" s="1"/>
      <c r="J21"/>
    </row>
    <row r="22" spans="1:10" x14ac:dyDescent="0.3">
      <c r="A22" s="1"/>
      <c r="B22" s="1"/>
      <c r="C22" s="1"/>
      <c r="D22" s="17"/>
      <c r="E22" s="1"/>
      <c r="F22" s="1"/>
      <c r="J22"/>
    </row>
    <row r="23" spans="1:10" x14ac:dyDescent="0.3">
      <c r="A23" s="1"/>
      <c r="B23" s="1"/>
      <c r="C23" s="1"/>
      <c r="D23" s="17"/>
      <c r="E23" s="1"/>
      <c r="F23" s="1"/>
      <c r="J23"/>
    </row>
    <row r="24" spans="1:10" x14ac:dyDescent="0.3">
      <c r="A24" s="1"/>
      <c r="B24" s="1"/>
      <c r="C24" s="1"/>
      <c r="D24" s="17"/>
      <c r="E24" s="1"/>
      <c r="F24" s="1"/>
      <c r="J24"/>
    </row>
    <row r="25" spans="1:10" x14ac:dyDescent="0.3">
      <c r="A25" s="1"/>
      <c r="B25" s="1"/>
      <c r="C25" s="1"/>
      <c r="D25" s="17"/>
      <c r="E25" s="1"/>
      <c r="F25" s="1"/>
      <c r="J25"/>
    </row>
    <row r="26" spans="1:10" x14ac:dyDescent="0.3">
      <c r="A26" s="1"/>
      <c r="B26" s="1"/>
      <c r="C26" s="1"/>
      <c r="D26" s="17"/>
      <c r="E26" s="1"/>
      <c r="F26" s="1"/>
      <c r="J26"/>
    </row>
    <row r="27" spans="1:10" x14ac:dyDescent="0.3">
      <c r="A27" s="1"/>
      <c r="B27" s="1"/>
      <c r="C27" s="1"/>
      <c r="D27" s="17"/>
      <c r="E27" s="1"/>
      <c r="F27" s="1"/>
      <c r="J27"/>
    </row>
    <row r="28" spans="1:10" x14ac:dyDescent="0.3">
      <c r="A28" s="1"/>
      <c r="B28" s="1"/>
      <c r="C28" s="1"/>
      <c r="D28" s="17"/>
      <c r="E28" s="1"/>
      <c r="F28" s="1"/>
      <c r="J28"/>
    </row>
    <row r="29" spans="1:10" x14ac:dyDescent="0.3">
      <c r="A29" s="1"/>
      <c r="B29" s="1"/>
      <c r="C29" s="1"/>
      <c r="D29" s="17"/>
      <c r="E29" s="1"/>
      <c r="F29" s="1"/>
      <c r="J29"/>
    </row>
    <row r="30" spans="1:10" x14ac:dyDescent="0.3">
      <c r="A30" s="1"/>
      <c r="B30" s="1"/>
      <c r="C30" s="1"/>
      <c r="D30" s="17"/>
      <c r="E30" s="1"/>
      <c r="F30" s="1"/>
      <c r="J30"/>
    </row>
    <row r="31" spans="1:10" x14ac:dyDescent="0.3">
      <c r="A31" s="1"/>
      <c r="B31" s="1"/>
      <c r="C31" s="1"/>
      <c r="D31" s="17"/>
      <c r="E31" s="1"/>
      <c r="F31" s="1"/>
      <c r="J31"/>
    </row>
    <row r="32" spans="1:10" x14ac:dyDescent="0.3">
      <c r="A32" s="1"/>
      <c r="B32" s="1"/>
      <c r="C32" s="1"/>
      <c r="D32" s="17"/>
      <c r="E32" s="1"/>
      <c r="F32" s="1"/>
      <c r="J32"/>
    </row>
    <row r="33" spans="1:20" x14ac:dyDescent="0.3">
      <c r="A33" s="1"/>
      <c r="B33" s="1"/>
      <c r="C33" s="1"/>
      <c r="D33" s="17"/>
      <c r="E33" s="1"/>
      <c r="F33" s="1"/>
      <c r="J33"/>
    </row>
    <row r="34" spans="1:20" x14ac:dyDescent="0.3">
      <c r="A34" s="1"/>
      <c r="B34" s="1"/>
      <c r="C34" s="1"/>
      <c r="D34" s="17"/>
      <c r="E34" s="17"/>
      <c r="F34" s="1"/>
      <c r="G34" s="8"/>
      <c r="H34" s="8"/>
      <c r="I34" s="8"/>
      <c r="J34" s="11"/>
      <c r="K34" s="1"/>
      <c r="L34" s="1"/>
      <c r="M34" s="1"/>
      <c r="N34" s="1"/>
      <c r="O34" s="1"/>
      <c r="P34" s="1"/>
      <c r="Q34" s="1"/>
      <c r="R34" s="1"/>
      <c r="S34" s="1"/>
      <c r="T34" s="1"/>
    </row>
  </sheetData>
  <autoFilter ref="A2:J2" xr:uid="{1F5552F1-8753-4901-9902-12AB453D0439}">
    <sortState xmlns:xlrd2="http://schemas.microsoft.com/office/spreadsheetml/2017/richdata2" ref="A3:J9">
      <sortCondition descending="1" ref="D2"/>
    </sortState>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4DAD956CF3614680A710226B9923B5" ma:contentTypeVersion="10" ma:contentTypeDescription="Create a new document." ma:contentTypeScope="" ma:versionID="cbff99237ee776f79ea1f9dc06b6e25b">
  <xsd:schema xmlns:xsd="http://www.w3.org/2001/XMLSchema" xmlns:xs="http://www.w3.org/2001/XMLSchema" xmlns:p="http://schemas.microsoft.com/office/2006/metadata/properties" xmlns:ns3="450b5222-c52d-415f-bac4-ebfff3895c2e" xmlns:ns4="4e6a7808-4259-4816-9107-cad9522adebd" targetNamespace="http://schemas.microsoft.com/office/2006/metadata/properties" ma:root="true" ma:fieldsID="c7b0933c28fae915480e482f5852aef1" ns3:_="" ns4:_="">
    <xsd:import namespace="450b5222-c52d-415f-bac4-ebfff3895c2e"/>
    <xsd:import namespace="4e6a7808-4259-4816-9107-cad9522ade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b5222-c52d-415f-bac4-ebfff3895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a7808-4259-4816-9107-cad9522adeb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97FE4F-2C57-4128-A8D4-9273E6CC2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b5222-c52d-415f-bac4-ebfff3895c2e"/>
    <ds:schemaRef ds:uri="4e6a7808-4259-4816-9107-cad9522ad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649C8E-5B55-46DF-8F00-46925AE2C449}">
  <ds:schemaRefs>
    <ds:schemaRef ds:uri="http://purl.org/dc/elements/1.1/"/>
    <ds:schemaRef ds:uri="http://schemas.microsoft.com/office/2006/metadata/properties"/>
    <ds:schemaRef ds:uri="450b5222-c52d-415f-bac4-ebfff3895c2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e6a7808-4259-4816-9107-cad9522adebd"/>
    <ds:schemaRef ds:uri="http://www.w3.org/XML/1998/namespace"/>
    <ds:schemaRef ds:uri="http://purl.org/dc/dcmitype/"/>
  </ds:schemaRefs>
</ds:datastoreItem>
</file>

<file path=customXml/itemProps3.xml><?xml version="1.0" encoding="utf-8"?>
<ds:datastoreItem xmlns:ds="http://schemas.openxmlformats.org/officeDocument/2006/customXml" ds:itemID="{4689898A-3089-43DF-ABFA-282DC91348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Buildings</vt:lpstr>
      <vt:lpstr>Energy efficiency</vt:lpstr>
      <vt:lpstr>Renwable energy</vt:lpstr>
      <vt:lpstr>Transportation</vt:lpstr>
      <vt:lpstr>Waste and circular economy</vt:lpstr>
      <vt:lpstr>Water and waste water managemen</vt:lpstr>
      <vt:lpstr>Land use and area projects</vt:lpstr>
      <vt:lpstr>Climate change adaptation</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Borghild Storaas</dc:creator>
  <cp:lastModifiedBy>Miriam Bugge Anderssen</cp:lastModifiedBy>
  <dcterms:created xsi:type="dcterms:W3CDTF">2019-04-26T08:04:42Z</dcterms:created>
  <dcterms:modified xsi:type="dcterms:W3CDTF">2020-03-17T13:30:10Z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0x010100E44DAD956CF3614680A710226B9923B5</vt:lpwstr>
  </property>
</Properties>
</file>