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N:\Grønt låneprogram\Miljøeffektrapportering\Impact report 2020\KBN Impact report spreadsheet\"/>
    </mc:Choice>
  </mc:AlternateContent>
  <xr:revisionPtr revIDLastSave="0" documentId="13_ncr:1_{E877BD95-B58D-4128-9F17-30993D8FE534}" xr6:coauthVersionLast="45" xr6:coauthVersionMax="45" xr10:uidLastSave="{00000000-0000-0000-0000-000000000000}"/>
  <bookViews>
    <workbookView xWindow="-108" yWindow="-108" windowWidth="23256" windowHeight="12576" tabRatio="599" xr2:uid="{6B48BDED-896F-49FC-B010-A129B5481403}"/>
  </bookViews>
  <sheets>
    <sheet name="Sammendrag" sheetId="16" r:id="rId1"/>
    <sheet name="Bygg" sheetId="1" r:id="rId2"/>
    <sheet name="Fornybar energi" sheetId="9" r:id="rId3"/>
    <sheet name="Transport" sheetId="11" r:id="rId4"/>
    <sheet name="Avfall og sirkulærøkonomi" sheetId="12" r:id="rId5"/>
    <sheet name="Vann og avløp" sheetId="13" r:id="rId6"/>
    <sheet name="Arealbruk og områdeprosjekter" sheetId="14" r:id="rId7"/>
    <sheet name="Klimatilpasning" sheetId="15" r:id="rId8"/>
    <sheet name="Antakelser" sheetId="26" r:id="rId9"/>
  </sheets>
  <definedNames>
    <definedName name="_xlnm._FilterDatabase" localSheetId="6" hidden="1">'Arealbruk og områdeprosjekter'!$A$2:$K$7</definedName>
    <definedName name="_xlnm._FilterDatabase" localSheetId="4" hidden="1">'Avfall og sirkulærøkonomi'!$A$3:$N$35</definedName>
    <definedName name="_xlnm._FilterDatabase" localSheetId="1" hidden="1">Bygg!$A$3:$N$129</definedName>
    <definedName name="_xlnm._FilterDatabase" localSheetId="2" hidden="1">'Fornybar energi'!$A$3:$P$9</definedName>
    <definedName name="_xlnm._FilterDatabase" localSheetId="7" hidden="1">Klimatilpasning!$A$2:$J$12</definedName>
    <definedName name="_xlnm._FilterDatabase" localSheetId="3" hidden="1">Transport!$A$3:$K$41</definedName>
    <definedName name="_xlnm._FilterDatabase" localSheetId="5" hidden="1">'Vann og avløp'!$A$3:$K$55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 i="9" l="1"/>
  <c r="P6" i="9"/>
  <c r="P7" i="9"/>
  <c r="P8" i="9"/>
  <c r="P4" i="9"/>
  <c r="N12" i="1" l="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5" i="1"/>
  <c r="N6" i="1"/>
  <c r="N7" i="1"/>
  <c r="N8" i="1"/>
  <c r="N9" i="1"/>
  <c r="N10" i="1"/>
  <c r="N11" i="1"/>
  <c r="N4" i="1"/>
  <c r="H47" i="12" l="1"/>
  <c r="H44" i="12"/>
  <c r="L1" i="12" l="1"/>
  <c r="K1" i="12"/>
  <c r="H1" i="12"/>
  <c r="I1" i="12"/>
  <c r="G1" i="12"/>
  <c r="N1" i="12"/>
  <c r="M1" i="12"/>
  <c r="G15" i="16" l="1"/>
  <c r="K1" i="1" l="1"/>
  <c r="N1" i="1"/>
  <c r="M1" i="1"/>
  <c r="L1" i="1"/>
  <c r="K1" i="11"/>
  <c r="H1" i="11" l="1"/>
  <c r="I1" i="11"/>
  <c r="G1" i="11"/>
  <c r="H1" i="1"/>
  <c r="I1" i="1"/>
  <c r="G1" i="1"/>
  <c r="I1" i="9" l="1"/>
  <c r="H1" i="9"/>
  <c r="G1" i="9"/>
  <c r="I1" i="13"/>
  <c r="H1" i="13"/>
  <c r="G1" i="13"/>
  <c r="I1" i="14"/>
  <c r="H1" i="14"/>
  <c r="G1" i="14"/>
  <c r="H1" i="15"/>
  <c r="G1" i="15"/>
  <c r="H12" i="16" l="1"/>
  <c r="K15" i="16" l="1"/>
  <c r="G12" i="16"/>
  <c r="K12" i="16"/>
  <c r="K1" i="14" l="1"/>
  <c r="K14" i="16"/>
  <c r="I15" i="16"/>
  <c r="K1" i="9"/>
  <c r="L1" i="9"/>
  <c r="M1" i="9"/>
  <c r="N1" i="9"/>
  <c r="O1" i="9"/>
  <c r="G13" i="16" s="1"/>
  <c r="P1" i="9"/>
  <c r="K13" i="16" s="1"/>
  <c r="P3" i="16"/>
  <c r="T13" i="16" s="1"/>
  <c r="K2" i="9"/>
  <c r="L2" i="9"/>
  <c r="M2" i="9"/>
  <c r="I1" i="15"/>
  <c r="K1" i="13"/>
  <c r="I16" i="16" s="1"/>
  <c r="K19" i="16" l="1"/>
  <c r="L15" i="16"/>
  <c r="L14" i="16"/>
  <c r="L12" i="16"/>
  <c r="F19" i="16"/>
  <c r="L13" i="16" l="1"/>
  <c r="L19" i="16" s="1"/>
  <c r="E19" i="16" l="1"/>
  <c r="H19" i="16"/>
  <c r="G1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tc={E5A70929-B176-421A-9EBE-3E0C4EDC9DFA}</author>
    <author>tc={96024862-2D42-4394-9825-07F6A8624564}</author>
    <author>tc={279C59B8-B8E9-4B82-81A2-B8887149D23A}</author>
    <author>tc={25A999CE-3329-40FD-9ECE-81F92399EE98}</author>
    <author>tc={DC7069BE-A5B8-4D6A-9E57-C4CEA2DD3FC0}</author>
    <author>tc={99CD57DF-8E86-4A37-8954-3DD6B1E1186D}</author>
    <author>tc={B5C1A497-E1E0-4499-9993-63DD3CC50319}</author>
    <author>tc={12540D64-E20C-40EF-B50B-9B5E1CED6C77}</author>
    <author>tc={04A60087-0359-40C4-9DEE-EFBF91796B84}</author>
    <author>tc={873FC436-90C6-479A-80C6-DE1AE8371FE2}</author>
  </authors>
  <commentList>
    <comment ref="K7" authorId="0" shapeId="0" xr:uid="{E5A70929-B176-421A-9EBE-3E0C4EDC9DF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9" authorId="1" shapeId="0" xr:uid="{96024862-2D42-4394-9825-07F6A862456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12" authorId="2" shapeId="0" xr:uid="{279C59B8-B8E9-4B82-81A2-B8887149D23A}">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1" authorId="3" shapeId="0" xr:uid="{25A999CE-3329-40FD-9ECE-81F92399EE98}">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4" authorId="4" shapeId="0" xr:uid="{DC7069BE-A5B8-4D6A-9E57-C4CEA2DD3FC0}">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29" authorId="5" shapeId="0" xr:uid="{99CD57DF-8E86-4A37-8954-3DD6B1E1186D}">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2" authorId="6" shapeId="0" xr:uid="{B5C1A497-E1E0-4499-9993-63DD3CC50319}">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3" authorId="7" shapeId="0" xr:uid="{12540D64-E20C-40EF-B50B-9B5E1CED6C77}">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4" authorId="8" shapeId="0" xr:uid="{04A60087-0359-40C4-9DEE-EFBF91796B84}">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 ref="K35" authorId="9" shapeId="0" xr:uid="{873FC436-90C6-479A-80C6-DE1AE8371FE2}">
      <text>
        <t>[Threaded comment]
Your version of Excel allows you to read this threaded comment; however, any edits to it will get removed if the file is opened in a newer version of Excel. Learn more: https://go.microsoft.com/fwlink/?linkid=870924
Comment:
    For electric cars, impact is calculated as the difference in emissions between a diesel car and an electric car. See last tab for assumptions.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tc={49A1BE06-F9B5-4820-8AEA-B57594B0F3EE}</author>
    <author>tc={6BD1C7AF-BEC1-43BF-B797-20E308912116}</author>
  </authors>
  <commentList>
    <comment ref="H35" authorId="0" shapeId="0" xr:uid="{49A1BE06-F9B5-4820-8AEA-B57594B0F3EE}">
      <text>
        <t>[Threaded comment]
Your version of Excel allows you to read this threaded comment; however, any edits to it will get removed if the file is opened in a newer version of Excel. Learn more: https://go.microsoft.com/fwlink/?linkid=870924
Comment:
    Over akseptert</t>
      </text>
    </comment>
    <comment ref="E51" authorId="1" shapeId="0" xr:uid="{6BD1C7AF-BEC1-43BF-B797-20E308912116}">
      <text>
        <t>[Threaded comment]
Your version of Excel allows you to read this threaded comment; however, any edits to it will get removed if the file is opened in a newer version of Excel. Learn more: https://go.microsoft.com/fwlink/?linkid=870924
Comment:
    /kontinuerlig (Dette er budsjett for en fireårs-periode)</t>
      </text>
    </comment>
  </commentList>
</comments>
</file>

<file path=xl/sharedStrings.xml><?xml version="1.0" encoding="utf-8"?>
<sst xmlns="http://schemas.openxmlformats.org/spreadsheetml/2006/main" count="1427" uniqueCount="847">
  <si>
    <t>Sirkula IKS</t>
  </si>
  <si>
    <t>Ålgårdhallen AS</t>
  </si>
  <si>
    <t>Brevik Fergeselskap IKS</t>
  </si>
  <si>
    <t>Søre Sunnmøre Reinhaldsverk IKS</t>
  </si>
  <si>
    <t>IVAR IKS</t>
  </si>
  <si>
    <t>Kristiansund og Nordmøre Havn IKS</t>
  </si>
  <si>
    <t>Renovasjon i Grenland IKS</t>
  </si>
  <si>
    <t>Elverum Tomteselskap AS</t>
  </si>
  <si>
    <t>Agder Renovasjon IKS</t>
  </si>
  <si>
    <t>Region Nordhordaland Helsehus IKS</t>
  </si>
  <si>
    <t>Molde og Romsdal Havn IKS/ Molde Havnevesen KF</t>
  </si>
  <si>
    <t>Steinkjerbygg KF</t>
  </si>
  <si>
    <t>Eid Industrihus KF</t>
  </si>
  <si>
    <t>Haugaland Interkommunale Miljøverk</t>
  </si>
  <si>
    <t>Gjøvik Rådhus AS</t>
  </si>
  <si>
    <t>Karmsund Havn IKS</t>
  </si>
  <si>
    <t>Stavangerregionen Havn IKS</t>
  </si>
  <si>
    <t>Harstad havn KF</t>
  </si>
  <si>
    <t>Ålesundregionen Interkommunale Miljøselskap IKS</t>
  </si>
  <si>
    <t>Simas IKS</t>
  </si>
  <si>
    <t xml:space="preserve">Søre Sunnmøre Reinhaldsverik IKS </t>
  </si>
  <si>
    <t xml:space="preserve">Sirkula IKS </t>
  </si>
  <si>
    <t>Horisont Miljøpark IKS</t>
  </si>
  <si>
    <t xml:space="preserve">Gålåsholmen </t>
  </si>
  <si>
    <t>Vest-Finnmark Avfallsselskap (Vefas)</t>
  </si>
  <si>
    <t>FjellVAR</t>
  </si>
  <si>
    <t>Rødven Vassverk SA</t>
  </si>
  <si>
    <t>Søndre Follo Renseanlegg IKS</t>
  </si>
  <si>
    <t>Midtre Romerike avløpsselskap (MIRA IKS)</t>
  </si>
  <si>
    <t xml:space="preserve">Søndre Helgeland Miljøverk </t>
  </si>
  <si>
    <t>HIAS IKS</t>
  </si>
  <si>
    <t>Hias IKS</t>
  </si>
  <si>
    <t xml:space="preserve">HIAS IKS </t>
  </si>
  <si>
    <t xml:space="preserve">IVAR IKS </t>
  </si>
  <si>
    <t>Tønsberg Renseanlegg IKS</t>
  </si>
  <si>
    <t xml:space="preserve">Åknes/Tafjord Beredskap IKS </t>
  </si>
  <si>
    <t>Romerike avfallsforedling IKS (ROAF)</t>
  </si>
  <si>
    <t>n/a</t>
  </si>
  <si>
    <t>IKA Kongsberg IKS</t>
  </si>
  <si>
    <t>2019-2020</t>
  </si>
  <si>
    <t>2020-2021</t>
  </si>
  <si>
    <t>2012-2016</t>
  </si>
  <si>
    <t>2016-2017</t>
  </si>
  <si>
    <t>2018-2019</t>
  </si>
  <si>
    <t>2017-2018</t>
  </si>
  <si>
    <t>2014-2015</t>
  </si>
  <si>
    <t>2014-2016</t>
  </si>
  <si>
    <t>2018-2020</t>
  </si>
  <si>
    <t>2016-2018</t>
  </si>
  <si>
    <t>2017-2020</t>
  </si>
  <si>
    <t>2019-2022</t>
  </si>
  <si>
    <t>2019-2021</t>
  </si>
  <si>
    <t>2017-2019</t>
  </si>
  <si>
    <t>2016-2019</t>
  </si>
  <si>
    <t>2016-2020</t>
  </si>
  <si>
    <t>2015-2017</t>
  </si>
  <si>
    <t>2015-2018</t>
  </si>
  <si>
    <t>2015-2016</t>
  </si>
  <si>
    <t>2013-2015</t>
  </si>
  <si>
    <t>2012-2018</t>
  </si>
  <si>
    <t>2011-2014</t>
  </si>
  <si>
    <t>2011-2013</t>
  </si>
  <si>
    <t>2010-2013</t>
  </si>
  <si>
    <t>2010-2012</t>
  </si>
  <si>
    <t>2009-2010</t>
  </si>
  <si>
    <t>2009-2012</t>
  </si>
  <si>
    <t>2008-2017</t>
  </si>
  <si>
    <t>2011-2017</t>
  </si>
  <si>
    <t>2012-2014</t>
  </si>
  <si>
    <t>2010-2015</t>
  </si>
  <si>
    <t>2012-2017</t>
  </si>
  <si>
    <t>2015-2021</t>
  </si>
  <si>
    <t>2010-2018</t>
  </si>
  <si>
    <t>2011-2012</t>
  </si>
  <si>
    <t>2013-2018</t>
  </si>
  <si>
    <t>2017-20218</t>
  </si>
  <si>
    <t>2017-2022</t>
  </si>
  <si>
    <t>2018-2021</t>
  </si>
  <si>
    <t>2017-2021</t>
  </si>
  <si>
    <t>2014-2018</t>
  </si>
  <si>
    <t>2018-2022</t>
  </si>
  <si>
    <t>Installed capacity (MW)</t>
  </si>
  <si>
    <t xml:space="preserve">Corresponds to avoided
GHG (tonnes CO2e
annualy) </t>
  </si>
  <si>
    <t>7, 12</t>
  </si>
  <si>
    <t>kg CO2e per kWh</t>
  </si>
  <si>
    <t>Asplan Viak https://www.asplanviak.no/aktuelt/2016/02/03/nordisk-stroem-blir-renere/</t>
  </si>
  <si>
    <t>9, 11</t>
  </si>
  <si>
    <t>11, 12</t>
  </si>
  <si>
    <t>6, 14</t>
  </si>
  <si>
    <t>11, 14, 16</t>
  </si>
  <si>
    <t>3, 11, 13</t>
  </si>
  <si>
    <t xml:space="preserve">kWh/km </t>
  </si>
  <si>
    <t>kg CO2/km</t>
  </si>
  <si>
    <t>km/year</t>
  </si>
  <si>
    <t>NO0010811276</t>
  </si>
  <si>
    <t>XS2047497289</t>
  </si>
  <si>
    <t>XS1188118100  USD50048MBX74</t>
  </si>
  <si>
    <t xml:space="preserve">NO0010811284  </t>
  </si>
  <si>
    <t xml:space="preserve">AU3CB0256162  </t>
  </si>
  <si>
    <t>NOK</t>
  </si>
  <si>
    <t>Expected anual energy production (MWh)</t>
  </si>
  <si>
    <t xml:space="preserve">KBNs Miljøeffektrapport for grønne obligasjoner </t>
  </si>
  <si>
    <t xml:space="preserve">Investert sum (fyll inn) </t>
  </si>
  <si>
    <t>Inndata som kan endres*</t>
  </si>
  <si>
    <t xml:space="preserve">*Kolonnene K og L endres tilsvarende. Se kommentar om metodikk til høyre. </t>
  </si>
  <si>
    <t>Gjeldende utslippsfaktor (kan endres):</t>
  </si>
  <si>
    <t xml:space="preserve">kg CO2e per kilowattime. </t>
  </si>
  <si>
    <t>Europeisk miks</t>
  </si>
  <si>
    <t>Nordisk miks</t>
  </si>
  <si>
    <t>Norsk miks</t>
  </si>
  <si>
    <t>NPSI "Position Paper on Green Bonds Impact Reporting" (Februar 2020)</t>
  </si>
  <si>
    <t>Totaler</t>
  </si>
  <si>
    <t>Utestående grønne lån totalt</t>
  </si>
  <si>
    <t>Utestående grønne obligasjoner totalt</t>
  </si>
  <si>
    <t>Oversikt over grønne prosjekter</t>
  </si>
  <si>
    <t>KBN Grønn prosjektkategori</t>
  </si>
  <si>
    <t xml:space="preserve">Bærekraftsmål </t>
  </si>
  <si>
    <t>Totalt</t>
  </si>
  <si>
    <t>Bygg</t>
  </si>
  <si>
    <t>Fornybar energi</t>
  </si>
  <si>
    <t>Transport</t>
  </si>
  <si>
    <t>Avfall og sirkulærøkonomi</t>
  </si>
  <si>
    <t>Vann og avløp</t>
  </si>
  <si>
    <t>Arealbruk og områdeprosjekter</t>
  </si>
  <si>
    <t>Klimatilpasning</t>
  </si>
  <si>
    <t>1) Begrense klimaendringene
2) Klimatilpasning</t>
  </si>
  <si>
    <t>1) Begrense klimaendringene 
4) Omstilling til sirkulærøkonomi,
avfallsforebygging og materialgjenvinning
5) Forebygging og kontroll av
forurensning</t>
  </si>
  <si>
    <t>1) Begrense klimaendringene 
2) Klimatilpasning
3) Bærekraftig bruk og beskyttelse av marine ressurser
5) Forebygging og kontroll av
forurensning</t>
  </si>
  <si>
    <t>1) Begrense klimaendringene
2) Klimatilpasning
6) Beskyttelse av sunne økosystemer</t>
  </si>
  <si>
    <t>2) Klimatilpasning</t>
  </si>
  <si>
    <t xml:space="preserve">1) Begrense klimaendringene </t>
  </si>
  <si>
    <t>1) Begrense klimaendringene 
5) Forebygging og kontroll av
forurensning</t>
  </si>
  <si>
    <t>Alternative utslippsfaktorer</t>
  </si>
  <si>
    <t xml:space="preserve">Kilde </t>
  </si>
  <si>
    <t xml:space="preserve">Antall prosjekter totalt </t>
  </si>
  <si>
    <t>Økning  i kapasitet</t>
  </si>
  <si>
    <t>EUs miljømål</t>
  </si>
  <si>
    <t>Tilsvarer unngåtte og reduserte klimagassutslipp (tonn CO2e)</t>
  </si>
  <si>
    <t>Miljøeffekt som kan tilskrives investoren (tonn CO2e årlig)</t>
  </si>
  <si>
    <t>tonn</t>
  </si>
  <si>
    <t>personekviv-alenter</t>
  </si>
  <si>
    <t>Kunde</t>
  </si>
  <si>
    <t>Siste utbetaling</t>
  </si>
  <si>
    <t>Beskrivelse</t>
  </si>
  <si>
    <t xml:space="preserve">Utestående grønt lån (1000 NOK) </t>
  </si>
  <si>
    <t>Totalkostnad (1000 NOK)</t>
  </si>
  <si>
    <t>Asker kommune</t>
  </si>
  <si>
    <t xml:space="preserve">Nytt skolebygg med plass til 476 elever. Bygges med mål om å bli svanemerket. Skolen skal bygges med massivtre og etter passivhusstandard. </t>
  </si>
  <si>
    <t>Ibestad kommune</t>
  </si>
  <si>
    <t xml:space="preserve">Ibestad sykehjem og omsorgsboliger </t>
  </si>
  <si>
    <t xml:space="preserve">Helsehus i Knarvik som er bygd etter passivhusstandard. Termisk energiforsyning. </t>
  </si>
  <si>
    <t xml:space="preserve">Hurum helsebygg </t>
  </si>
  <si>
    <t>Grane kommune</t>
  </si>
  <si>
    <t>Nytt helsetun</t>
  </si>
  <si>
    <t>Trondheim kommune</t>
  </si>
  <si>
    <t>Huseby barne- og ungdomsskole</t>
  </si>
  <si>
    <t xml:space="preserve">Skolen, som skal huse ca. 1150 elever, er bygd med slitesterke og klimavennlige materialer. Estimerte klimagassutslipp er 60-70 prosent lavere sammenlignet med referansebygg. Prosjektet inkluderer også fordrøyningsbasseng, regnbed og  solcelleanlegg. </t>
  </si>
  <si>
    <t>Stjørdal kommune</t>
  </si>
  <si>
    <t>Ny Hegra barneskole</t>
  </si>
  <si>
    <t>Skole for 231 elever som er bygget med krysslaminert tre og  lavkarbonbetong (klasse B). Byggets energibehov er 27 prosent lavere enn forskriftskravet i TEK17. I tillegg produseres det energi fra byggets solcelleanlegg.</t>
  </si>
  <si>
    <t>Evenes kommune</t>
  </si>
  <si>
    <t>Nye Evenes skole</t>
  </si>
  <si>
    <t>Det benyttes i hovedsak massivtreelementer og limtrebjelker/-søyler i den bærende konstruksjonen. Massivtreet er fra tømmer som er FCS-sertifisert. I tillegg skal det installeres jordvarmeanlegg og energibrønner.</t>
  </si>
  <si>
    <t>Surnadal kommune</t>
  </si>
  <si>
    <t>Surnadal barne- og ungdomsskole</t>
  </si>
  <si>
    <t>Skolen bygges med utstrakt bruk av massivtre og dimensjoneres for å være energieffektivt. Energibehovet er ca. 23 prosent lavere enn forskriftskravet. I tillegg er det energiproduksjon fra byggets solcelleanlegg.</t>
  </si>
  <si>
    <t>Nordre Follo kommune</t>
  </si>
  <si>
    <t>Bregnefaret omsorgsboliger</t>
  </si>
  <si>
    <t xml:space="preserve">Bygg som oppføres i trebindingsverk og lavkarbonbetong klasse B, og etter passivhusstandard. Byggeplassen skal være fossilfri, og bygget oppvarmes med bergvarme. </t>
  </si>
  <si>
    <t>Mork institusjon</t>
  </si>
  <si>
    <t xml:space="preserve">Tilbygg og fellesarealer til eksisterende omsorgsboliger. Tilbygget oppføres i massivtre og dimensjoneres i passivhusstandard. </t>
  </si>
  <si>
    <t>Frøya kommune</t>
  </si>
  <si>
    <t>Frøya Helse- og omsorgssenter</t>
  </si>
  <si>
    <t>Det bygges bofellesskap og helsehus, der bofelleskapsbygget konstrueres i rent massivtre. I byggingen benyttes det lavkarbonbetong og resirkulert stål. I tillegg etterstrebes det å bygge et nullenergibygg.</t>
  </si>
  <si>
    <t>Oslo kommune</t>
  </si>
  <si>
    <t>Nye Munch museum</t>
  </si>
  <si>
    <t xml:space="preserve">Det nye museet er et ambisiøst prosjekt og er en del av Oslo kommunes byutviklingsprosjekt i Bjørvika. Museet prosjekteres etter FutureBuilt-kriteriet om minst 50 prosent reduksjon av klimagassutslipp sammenlignet med dagens standard. </t>
  </si>
  <si>
    <t xml:space="preserve">Bergen kommune </t>
  </si>
  <si>
    <t xml:space="preserve">Sandsli bo- og aktivitetssenter </t>
  </si>
  <si>
    <t xml:space="preserve">Senter med 120 sykehjemsplasser og 30 omsorgsleiligheter. Bygget føres opp etter passivhusstandard og oppvarming av bygget vil være basert på fjernvarme. </t>
  </si>
  <si>
    <t>Narvik kommune</t>
  </si>
  <si>
    <t xml:space="preserve">Narvik ungdomskole og idrettshall </t>
  </si>
  <si>
    <t xml:space="preserve">Skolen er dimensjonert for 600 elever og er bygget for å være energieffektivt. Hovedbygget er oppført som passivhus, og hele bygningsmassen har i snitt 22,5 prosent lavere energibehov enn forskriftskravet. </t>
  </si>
  <si>
    <t>Holen skole</t>
  </si>
  <si>
    <t>Holen er en kombinertskole som består av et barne- og ungdomstrinn dimensjonert for 650 elever. Skolen leveres som nesten-nullenergibygg (nNEB), sertifiseres som BREEAM-Nor Excellent og gjennomføres som fossilfri byggeplass. Byggets energitilførsel er basert på elektrisitet.</t>
  </si>
  <si>
    <t>Færder kommune</t>
  </si>
  <si>
    <t>Labakken skole og flerbrukshall</t>
  </si>
  <si>
    <t xml:space="preserve">Tre-parallell barneskole med tydelige energi- og miljømål. Det benyttes blant annet solceller på tak og bygget blir klassifisert som plusshus. Byggeplassen skal i tillegg være fossilfri. </t>
  </si>
  <si>
    <t>Bærum kommune</t>
  </si>
  <si>
    <t>Med ambisjon om BREEM Very Good-sertifisering (med opsjon på Excellent), kan dette bli Norges første BREEAM-sertifiserte svømmehall. Dette er et ambisiøst prosjekt med en rekke gode tiltak som energiproduksjon i bygget, gjenvinning av vann og krav om fossilfri byggeplass.</t>
  </si>
  <si>
    <t xml:space="preserve">Hå kommune </t>
  </si>
  <si>
    <t>Skjeraberget avlastningsbolig</t>
  </si>
  <si>
    <t xml:space="preserve">Energieffektiv avlastningsbolig med rom for seks barn og ungdom og en treningsleilighet. </t>
  </si>
  <si>
    <t>Verdal kommune</t>
  </si>
  <si>
    <t>Nye Vinne og Ness skole</t>
  </si>
  <si>
    <t xml:space="preserve">Her er det ambisjoner om FutureBuilt Nullenergibygg som tilfredsstiller krav til maksimalt levert energibruk på ca 35 kWh/m2 per år. Det skal i tillegg innstalleres solceller på bygget og geobrønner. </t>
  </si>
  <si>
    <t>Solund kommune</t>
  </si>
  <si>
    <t>Solund ungdomsskole og bibliotek</t>
  </si>
  <si>
    <t>2021-2022</t>
  </si>
  <si>
    <t xml:space="preserve">Moderne og funksjonelt bygg som er energieffektivt og oppført i massivtre. Biblioteket vil få en sentral rolle i bygget og vil fungere som både skolebibliotek og folkebibliotek. </t>
  </si>
  <si>
    <t>Renovasjonsselskapet Glør AS</t>
  </si>
  <si>
    <t>Nytt servicebygg</t>
  </si>
  <si>
    <t>Drammen kommune</t>
  </si>
  <si>
    <t xml:space="preserve">Skolen bygges i massivtre som hovedkonstruksjon og er som første bygg i Norge kledd i tegl. </t>
  </si>
  <si>
    <t>Prosjektnavn</t>
  </si>
  <si>
    <t>Indre Fosen kommune</t>
  </si>
  <si>
    <t>Frogn kommune</t>
  </si>
  <si>
    <t>Farsund kommune</t>
  </si>
  <si>
    <t>Alta kommune</t>
  </si>
  <si>
    <t>Aust-Agder fylkeskommune</t>
  </si>
  <si>
    <t>Eid kommune</t>
  </si>
  <si>
    <t>Elverum kommune</t>
  </si>
  <si>
    <t>Enebakk kommune</t>
  </si>
  <si>
    <t>Nye Åsly skole med lavt energibruk</t>
  </si>
  <si>
    <t>Ny barne- og ungdomsskole med plass til 400 elever. Tilfredsstiller passivhusstandard.</t>
  </si>
  <si>
    <t>Ullerud helsebygg i massivtre</t>
  </si>
  <si>
    <t>Norges største helsebygg i massivtre. Bygget rommer 108 sykehjemsplasser, lærings-, mestrings- og rehabiliteringssenter, dagsenter for eldre og sentralkjøkken.</t>
  </si>
  <si>
    <t xml:space="preserve">Kistefossdammen plusshus-barnehage </t>
  </si>
  <si>
    <t>Barnehage med plass til 100 barn, oppført med utstrakt bruk av tre. Bygget er det første offentlige plusshuset i Norge, etter FutureBuilts definisjon. Forsynes med 100 prosent lokal, fornybar energi fra energibrønner og  integrerte solceller.</t>
  </si>
  <si>
    <t>Alcoa miljøpark med lavt energbruk</t>
  </si>
  <si>
    <t xml:space="preserve">Energieffektive Holmen Svømmehall </t>
  </si>
  <si>
    <t xml:space="preserve">En av Norges mest energieffektive svømmehaller.  80 prosent av energiforbruket dekkes av lokal, fornybar energi fra energibrønner, solfangere og solcellepaneler.  </t>
  </si>
  <si>
    <t>Oppegård kommune</t>
  </si>
  <si>
    <t>Ødegården barnehage med lavt energibruk</t>
  </si>
  <si>
    <t xml:space="preserve">Barnehagebygg i passivhusstandard med kapasitet til 100 barn. Bygget får varme og kjøling fra energibrønner. </t>
  </si>
  <si>
    <t>Augestad barnehage med lavt energibruk</t>
  </si>
  <si>
    <t>Barnehagebygg i passivhusstandard med plass til 36 barn. Bygget varmes med jordvarme distribuert gjennom gulvvarmeanlegg.</t>
  </si>
  <si>
    <t>Greverudåsen boliger med lavt energibruk</t>
  </si>
  <si>
    <t>Omsorgsboliger for personer med funksjonsnedsettelse. Oppført etter passivhusstandard, varmes med fjernvarme.</t>
  </si>
  <si>
    <t>Sør-Varanger kommune</t>
  </si>
  <si>
    <t>Kirkenes barne- og ungdomsskole med lavt energibruk</t>
  </si>
  <si>
    <t>Den nye skolen erstatter flere gamle bygg og reduserer energiforbruket betraktelig.</t>
  </si>
  <si>
    <t>Energieffektivt Blålysbygg</t>
  </si>
  <si>
    <t>Samlokalisering av brann- og ambulansestasjon i et energieffektivt bygg.</t>
  </si>
  <si>
    <t>Kristiansand kommune</t>
  </si>
  <si>
    <t xml:space="preserve">Energieffektivisering av Rådhuskvartalet </t>
  </si>
  <si>
    <r>
      <t>Nybygg og rehabilitering av</t>
    </r>
    <r>
      <rPr>
        <vertAlign val="subscript"/>
        <sz val="11"/>
        <rFont val="IBM Plex Sans"/>
        <family val="2"/>
        <scheme val="minor"/>
      </rPr>
      <t xml:space="preserve"> </t>
    </r>
    <r>
      <rPr>
        <sz val="11"/>
        <rFont val="IBM Plex Sans"/>
        <family val="2"/>
        <scheme val="minor"/>
      </rPr>
      <t xml:space="preserve">delvis verneverdig bebyggelse. Varmebehovet dekkes av gjenvunnen varme fra datasentralen i tillegg til fjernvarme. Frikjøling til datasentral og bygg basert på kaldt sjøvann fra byfjorden. </t>
    </r>
  </si>
  <si>
    <t>Aquarama Bad med lavtenergibruk</t>
  </si>
  <si>
    <t>Lavenergi svømme- og badeanlegg med treningssenter, idrettshall, samt ulike tilbud innen folkehelse. Bygget anvender fjernvarme og varmegjenvinning fra ventilasjonsluft.</t>
  </si>
  <si>
    <t>Øvre Eiker kommune</t>
  </si>
  <si>
    <t>Hokksund ungomsskole med lavt energibruk</t>
  </si>
  <si>
    <t>Ungdomsskole i passivhusstandard med plass til 405 elever. Deler av konstruksjonen er i tre.</t>
  </si>
  <si>
    <t xml:space="preserve">Drammen kommune </t>
  </si>
  <si>
    <t>Marienlyst skole med lavt energibruk</t>
  </si>
  <si>
    <t xml:space="preserve">Norges første skole i passivhusstandard. Plass til 560 elever. Byggets varmebehov dekkes av nærvarmenett. </t>
  </si>
  <si>
    <t>Fjell barnehage i massivtre</t>
  </si>
  <si>
    <t>Barnehage for 90 barn, bygget i massivtre og etter passivhusstandard. Bygget varmes gjennom lavtemperert gulvvarmeanlegg med vannbåren varme, samt en varmepumpe tilknyttet energibrønner.</t>
  </si>
  <si>
    <t>Administrasjonsbygg med lavt energibruk</t>
  </si>
  <si>
    <t>Administrasjonsbygg i passivhusstandard i tilknytning til nytt sorteringsanlegg og miljøpark. Det er benyttet resirkulerte byggematerialer i deler av konstruksjonen.</t>
  </si>
  <si>
    <t>Malvik kommune</t>
  </si>
  <si>
    <t xml:space="preserve">Hommelvik ungdomsskole </t>
  </si>
  <si>
    <t xml:space="preserve">Ny ungdomsskole for 400 elever. Energieffektivt bygg med ytterkledning i malmfuru. 90 prosent av oppvarmingsbehovet dekkes av bergvarme. </t>
  </si>
  <si>
    <t>Omsorgsboliger i massivtre</t>
  </si>
  <si>
    <t>Elleve omsorgsboliger i massivtre med tilhørende personalbase og garasjer. Oppvarmes med varmepumper koblet til fjordvarmenett.</t>
  </si>
  <si>
    <t>Åfjord kommune</t>
  </si>
  <si>
    <t xml:space="preserve">Passivhusprosjekt for videregåendeelever </t>
  </si>
  <si>
    <t xml:space="preserve">To kommunale boliger i passivhusstandard bygges av byggfag-elever ved Åfjord videregående skole, slik at elevene får trening i denne byggeteknikken. </t>
  </si>
  <si>
    <t>Nærøy kommune</t>
  </si>
  <si>
    <t>Nye Kolvereid skole i massivtre</t>
  </si>
  <si>
    <t xml:space="preserve">Skolebygg for 315 elever samt folkebibliotek. Massivtrekonstruksjon, bygges i passivhusstandard. </t>
  </si>
  <si>
    <t>Moss kommune</t>
  </si>
  <si>
    <t xml:space="preserve">Nye Hoppern skole med idrettshall </t>
  </si>
  <si>
    <t xml:space="preserve">Nytt skolebygg for 450 elever med tilhørende idrettshall. Massivtrekonstruksjon med passivhusstandard. BREEAM-sertifiseres "Very Good". </t>
  </si>
  <si>
    <t>Møre og Romsdal fylkeskommune</t>
  </si>
  <si>
    <t>Romsdal videregående skole i massivtre</t>
  </si>
  <si>
    <t xml:space="preserve">Ny videregående skole for 800 elever. Massivtre er brukt i hele bygget, inkludert i bærende konstruksjoner. Energieffektivt, «low-tech» ventilasjonssystem. Oppvarming og kjøling fra bønnpark med 32 brønner.  </t>
  </si>
  <si>
    <t>Flå kommune</t>
  </si>
  <si>
    <t>Flå barnehage i massivtre</t>
  </si>
  <si>
    <t>Flå barnehage utvides med fire nye avdelinger. Bygget i massivtre og med varmepumpe som oppvarming.</t>
  </si>
  <si>
    <t>Flesberg kommune</t>
  </si>
  <si>
    <t>Flesberg skole med idrettshall og svømmehall</t>
  </si>
  <si>
    <t xml:space="preserve">Nytt skolebygg for 420 elever med idretts- og svømmehall. Bygges i massivtre. </t>
  </si>
  <si>
    <t>Kongsvinger kommune</t>
  </si>
  <si>
    <t>Kongsvinger ungdomsskole i massivtre</t>
  </si>
  <si>
    <t xml:space="preserve">Ny ungdomsskole i massivtre dimensjonert for 720 elever. Skolen erstatter fire tidligere ungdomsskoler og sertifiseres BREEAM-NOR "Very Good". </t>
  </si>
  <si>
    <t>Vestfold fylkeskommune</t>
  </si>
  <si>
    <t>Nye Horten videregående skole i massivtre</t>
  </si>
  <si>
    <t>Ny videregående skole for 1200 elever. Konstruksjon, vegger og tak i tre. Bygget skal sertifiseres BREEAM-NOR Outstanding og tilfredsstille Futurebuilts plusshus-definisjon gjennom blant annet solceller på tak.</t>
  </si>
  <si>
    <t>Lyngen kommune</t>
  </si>
  <si>
    <t>Leangen skole i massivtre</t>
  </si>
  <si>
    <t xml:space="preserve">Nytt skolebygg i massivtre dimensjonert for 60 elever. </t>
  </si>
  <si>
    <t xml:space="preserve">Orkdal kommune </t>
  </si>
  <si>
    <t>Rosenvik leilighetskompleks i massivtre</t>
  </si>
  <si>
    <t>Leilighetskompleks med omsorgsboliger og kommunale boliger. Oppført i massivtre og kledd med lokalprodusert kledning. Kommunen har lagt vekt på lokale materialer og transport med jernbane. Bygget varmes med overskuddsvarme fra smelteverk.</t>
  </si>
  <si>
    <t>Horten kommune</t>
  </si>
  <si>
    <t>Granly skole med lavt energibruk</t>
  </si>
  <si>
    <t xml:space="preserve">Ny barneskole i passivhusstandard med kapasitet til 580 elever. Oppvarming fra brønnpark. Skolen har rikelig med uteområder og egen skolehage. </t>
  </si>
  <si>
    <t>Idrettshall i Lystlunden med lavt energibruk</t>
  </si>
  <si>
    <t>Ny idrettshall i passivhusstandard. Oppvarming fra sjøvarmepumpe og solfangere.</t>
  </si>
  <si>
    <t>Sagastad Vitensenter</t>
  </si>
  <si>
    <t>Vitensenter med en klimavennlig visjon med bruk av solceller, fjordvarme/-kjøling og utstrakt bruk av treverk i byggeprosess.</t>
  </si>
  <si>
    <t>Ydalir skole og barnehage i massivtre</t>
  </si>
  <si>
    <t>Skolen vil ha kapasitet til 350 elever. Massivtrekonstruksjon med passivhusstandard. BREEAM-sertifisering planlegges.</t>
  </si>
  <si>
    <t>Ytre Enebakk skole i massivtre</t>
  </si>
  <si>
    <t xml:space="preserve">Skole for 800 elever og flerbrukshall. Massivtrekonstruksjon med passivhusstandard. </t>
  </si>
  <si>
    <t>Flatås idrettslag</t>
  </si>
  <si>
    <t>Flatåshall med miljøprofil</t>
  </si>
  <si>
    <t>Kombinert flerbruks- og fotballhall med fjernvarme, utelysanlegg med LED-lamper og granulatfritt kunstgressdekke.</t>
  </si>
  <si>
    <t>Sør-Odal kommune</t>
  </si>
  <si>
    <t>Glommasvingen skole i massivtre</t>
  </si>
  <si>
    <t>Nytt skolebygg med plass til 900 elever, samt ny flerbrukshall. Massivtrekonstruksjon med passivhusstandard. BREEAM-sertifiseres "Very Good".</t>
  </si>
  <si>
    <t>Sel kommune</t>
  </si>
  <si>
    <t xml:space="preserve">Otta brygge: Boliger for funksjonshemmende </t>
  </si>
  <si>
    <t xml:space="preserve">Massivtrebygg med 16 omsorgsboliger. Bruk av fjernvarme. </t>
  </si>
  <si>
    <t>Alta omsorgssenter i massivtre</t>
  </si>
  <si>
    <t>Senteret består blant annet av 60 omsorgsboliger og 108 sykehjemsplasser fordelt på fem bygg. Bygges i massivtre og grunnvarme skal dekke 50 prosent av energibehovet.</t>
  </si>
  <si>
    <t>Tvedestrand kommune</t>
  </si>
  <si>
    <t>Skolen er dimensjonert for om lag 700 elever. Massivtreproduksjon med plusshus-standard.</t>
  </si>
  <si>
    <t>Nord-Odal kommune</t>
  </si>
  <si>
    <t>Samling: Kombinert bank-, bibliotek- og leilighetsbygg i massivtre</t>
  </si>
  <si>
    <t>Bibliotek, banklokaler, møtelokaler og ti leiligheter. Ikonisk bygg i massivtre med oppvarming via gulvvarme, varmtvann via varmepumpe med energibrønner som varmekilde.</t>
  </si>
  <si>
    <t>Ulvik herad</t>
  </si>
  <si>
    <t>Ulvik sjukeheim med lavt energibruk</t>
  </si>
  <si>
    <t>Nytt, energieffektivt sykehjem i passivhusstandard med fjordvarme/-kjøling.</t>
  </si>
  <si>
    <t xml:space="preserve">Nye Steinkjer barneskole med idrettsanlegg </t>
  </si>
  <si>
    <t xml:space="preserve">Nytt skolebygg i passivhusstandard dimensjonert for 400 elever. Bærekonstruksjonen består i stor grad av massivtre og limtre.  25 prosent lavere klimagassutslipp fra materialbruken sammenlignet  med referansebygg. </t>
  </si>
  <si>
    <t>Nytt administrasjonsbygg, vektbu og innkjørsel med lavt energibruk</t>
  </si>
  <si>
    <t>Miljøriktig fasade i tre med solcelleanlegg som skal dekke store deler av strømbehovet for lys og elbil-ladere. Bygges etter passivhusstandard og oppnår 50 prosent reduksjon i energibehov sammenlignet med referansebygg.</t>
  </si>
  <si>
    <t>Kvænangen kommune</t>
  </si>
  <si>
    <t>Kvænangen barne- og ungdomsskole med flerbrukshall i massivtre</t>
  </si>
  <si>
    <t>Ny skole med flerbrukshall, dimensjonert for 195 elever. Bygges i massivtre.</t>
  </si>
  <si>
    <t>Omsorgsboliger Edvard Griegs vei i massivtre</t>
  </si>
  <si>
    <t>Bygging av 72 omsorgsboliger, dagsenter og kafé og sonebase for hjemmetjenesten. Konstruksjon i massivtre og lavkarbonbetong etter passivhusstandard. Oppvarming fra fjernvarme.</t>
  </si>
  <si>
    <t>Kvæfjord kommune</t>
  </si>
  <si>
    <t>Helsehus Kveldrov med lavt energibruk</t>
  </si>
  <si>
    <t>Nytt helsehus med samlokaliserte kommunale tjenester. Energieffektivt bygg med vannbåren varmefra luft-til-vann-varmepumpe i nesten alle rom. 31 prosent reduksjon i energibehov sammenlignet med referansebygg.</t>
  </si>
  <si>
    <t xml:space="preserve">Rehabilitering av Slemdal skole </t>
  </si>
  <si>
    <t>Skolen utvides fra 3-parallell til 4-parallell med plass til 728 elever. Det er lagt vekt på miljøvennlige løsninger som solcelleanlegg og jordbrønner og det bygges etter passivhusstandard.</t>
  </si>
  <si>
    <t xml:space="preserve">Rehabilitering og utvidelse av Hasle skole </t>
  </si>
  <si>
    <t xml:space="preserve">Nye Holmen skole med idrettshall </t>
  </si>
  <si>
    <t>Nesodden kommune</t>
  </si>
  <si>
    <t>Skoklefall omsorgsboliger med lavt energibruk</t>
  </si>
  <si>
    <t>Omsorgsboliger med 15 plasser og døgnbemannende demensboliger med 28 plasser. Byggene varmes og kjøles gjennom energibrønner.</t>
  </si>
  <si>
    <t>Levre barneskole bygd med bærekraftig materiale</t>
  </si>
  <si>
    <t>Barneskole for 800 elever bygget i lavkarbonbetong, resirkulert stål og bærekraftig treverk, og med solceller i fasaden.</t>
  </si>
  <si>
    <t>Bekkestua barneskole med lavt energibruk</t>
  </si>
  <si>
    <t>Ny 4-parallell barneskole som BREEAM-sertifiseres "Very Good". Byggingen skal foregå med minimal bruk av fossile energikilder, et tiltak kommunen anslår at vil spare 83 tonn CO2.</t>
  </si>
  <si>
    <t>Carpe Diem demenslandsby med lavt energibruk</t>
  </si>
  <si>
    <t>Demenslandsby med 158 institusjonsplasser som bygges etter passivhusstandard. Bygget skal kobles til fjernvarme og får eget solcelleanlegg. Fossilfri byggeplass.</t>
  </si>
  <si>
    <t>Nansenparken barnehage med lavt energibruk</t>
  </si>
  <si>
    <t>Ny barnehage med 200 plasser som bygges etter passivhusstandard. Bygget tilknyttes nytt vakuumanlegg for avfall og skal benytte fjernvarme og -kjøling, samt eget solcelleanlegg.</t>
  </si>
  <si>
    <t>Oksenøya senter - et Futurebuilt-forbildeprosjekt</t>
  </si>
  <si>
    <t>Nærsenter med blant annet 5-parallell barneskole, barnehage for 300 barn, flerbrukshall, og bo- og behandlingssenter med 150 plasser. Senteret er et Futurebuilt-forbildeprosjekt som planlegges å sertifiseres BREEAM-NOR Excellent og bygges etter plusshus.</t>
  </si>
  <si>
    <t>Lindelia bo- og behandlingssenter med lavt energibruk</t>
  </si>
  <si>
    <t>Bo- og behandlingssenter med 132 institusjonsplasser, dagsenter og kafé. lknyttes fjernvarme og- kjøling og bygges etter passivhusstandard.</t>
  </si>
  <si>
    <t>Jarenga barnehage med lavt energibruk</t>
  </si>
  <si>
    <t xml:space="preserve">Ny energieffektiv barnehage med 160 plasser. Bygget med bærekraftige materialer og med solceller på taket. </t>
  </si>
  <si>
    <t>Mære Barneskole i massivtre</t>
  </si>
  <si>
    <t xml:space="preserve">Ny barneskole dimensjonert for 250 elever. Planlegger massivtrekonstruksjon med passivhusstandard. </t>
  </si>
  <si>
    <t>Mære Barnehage i massivtre</t>
  </si>
  <si>
    <t xml:space="preserve">Ny barnehage. Planlegger massivtrekonstruksjon med passivhusstandard. </t>
  </si>
  <si>
    <t>Lø Barnehage i massivtre</t>
  </si>
  <si>
    <t xml:space="preserve">Trondheim kommune </t>
  </si>
  <si>
    <t>Lade skole med idrettshall i massivtre og lavt energibruk</t>
  </si>
  <si>
    <t xml:space="preserve">Ny skole dimensjonert for 740 elever bygget i massivtre etter passivhusstandard. Skolen er koblet til fjernvarmenettet og har vannbåren varme. </t>
  </si>
  <si>
    <t xml:space="preserve">Halden kommune </t>
  </si>
  <si>
    <t>Kongeveien skole med lavt energibruk og massivtre</t>
  </si>
  <si>
    <t xml:space="preserve">Ny barneskole bygget i massivtre med plass til 600 elever og 80 ansatte. Hovedoppvarming med energibrønner og vannbåren gulvvarme. </t>
  </si>
  <si>
    <t>Bergheim demenssenter i massivtre</t>
  </si>
  <si>
    <t xml:space="preserve">Nytt bo- og aktivitetssenter med 96 leiligheter og dagtilbud til ytterligere 24 personer. Bygget i massivtre og hovedoppvarming med energibrønner og vannbåren gulvvarme. Konstruksjon med 20 prosent lavere energibehov enn TEK16 referansebygg. </t>
  </si>
  <si>
    <t xml:space="preserve">Jevnaker kommune </t>
  </si>
  <si>
    <t>Bergerbakken skole med idrettshall - i massivtre</t>
  </si>
  <si>
    <t xml:space="preserve">Ny skole med kapasitet på 420 elever med tilhørende idrettshall bygget i massivtre. </t>
  </si>
  <si>
    <t>Nytt havnebygg i Molde med lavt energibruk</t>
  </si>
  <si>
    <t xml:space="preserve">Bygd  med lavt energiforbruk og lavemitterende materialer. Oppvarmingen dekkes av varmepumpe med luft og vann som energikilde. </t>
  </si>
  <si>
    <t xml:space="preserve">Søndre Land kommune </t>
  </si>
  <si>
    <t>Hovli omsorgssenter i massivtre</t>
  </si>
  <si>
    <t xml:space="preserve">Nytt omsorgssenter i massivtre med 104 beboelsesrom, samt lokaler for hjemmebaserte tjenester og dagsenter. 90  prosent av oppvarming dekkes av bioenergi, mens de resterende dekkes av varmegjenvinning fra kjøling. </t>
  </si>
  <si>
    <t>Sydskogen skole i massivtre</t>
  </si>
  <si>
    <t xml:space="preserve">Landest første svanemerkede skole dimensjonert for rundt 500 elever. Skolen bygges som passivhus og i massivtre, og byggeplassen er fossilfri. </t>
  </si>
  <si>
    <t>Torvbråten skole med flerbrukshall i massivtre</t>
  </si>
  <si>
    <t>Nytt administrasjonsbygg på Gålåsholmen og område for ombruk</t>
  </si>
  <si>
    <t xml:space="preserve">Administrasjonsbygg i passivhusstandard som bygges i massivtre. Planlegger å produsere strøm og varme av metangass fra nærliggende deponi. </t>
  </si>
  <si>
    <t>Ny videregående skole i Tvedestrand med lavt energirbruk</t>
  </si>
  <si>
    <t>Vestnes kommune</t>
  </si>
  <si>
    <t>Helsehuset Stella Maris med lavt energbruk</t>
  </si>
  <si>
    <t xml:space="preserve">Nytt  og framtidsrettet helse- og velferssenter. Prosjektet vil ha en reduksjon i klimagassutslipp fra materialer på 26 prosent i forhold til referansebygg. </t>
  </si>
  <si>
    <t>Stjørdal helsehus med lavt energibruk</t>
  </si>
  <si>
    <t xml:space="preserve">Nytt helsehus som bidrar til samlokalisering av spesialiserte helse- og omsorgstjenester. Vesentlig reduksjon i energibruk og passivhus. Energi til oppvarming leveres fra flisfyrt fjernvarmeanlegg og et solcelleanlegg dekker øvrig energibehov.  </t>
  </si>
  <si>
    <t>Gildeskål kommue</t>
  </si>
  <si>
    <t>Omsorgsboliger Inndyr som bygges i massivtre</t>
  </si>
  <si>
    <t>Nye omsorgsboliger med sju boenheter. Signalbygg som bygges i massivtre. Massivtreelementene er kortreiste og kommer fra Hoisko i Finland.</t>
  </si>
  <si>
    <t>Nesna kommune</t>
  </si>
  <si>
    <t>Nesna havnetun - energieffektivt bygg</t>
  </si>
  <si>
    <t xml:space="preserve">Helsetun med flere funksjoner, blant annet 16 nye sykehjemsplasser. Kompakt bygningskropp med et estimert energibehov som er 22,8 prosent lavere enn referansebygg. </t>
  </si>
  <si>
    <t>Ny hall og ombygging av eksisterende hall</t>
  </si>
  <si>
    <t xml:space="preserve">Energieffektivt idrettsbygg med solceller på taket. </t>
  </si>
  <si>
    <t>Felles interkommunalt arkiv i lavenergibygg</t>
  </si>
  <si>
    <t>Nybygg av et felles interkommunalt arkiv som består av kontorarealer, arkivtjenester og 45 000 hyllemeter depot. Bygget har lavt energibehov og er utstyrt med åtte egne borehull for jordvarme.</t>
  </si>
  <si>
    <t>Nye energieffektive omsorgsboliger</t>
  </si>
  <si>
    <t>Nye Jordal Amfi - ishall med innovative energiløsninger</t>
  </si>
  <si>
    <t>Det blir lagt til rette for effektiv og fleksibel varmegjenvinning og effektiv energibruk. Det forventes at hallen vil være 97,5 prosent selvforsynt med termisk energi.</t>
  </si>
  <si>
    <t>Inderøy kommue</t>
  </si>
  <si>
    <t>Omsorgsboliger Mosvik i massivtre</t>
  </si>
  <si>
    <t>Sanering av eksisterende sykehjem og konstruksjon av 24 nye omsorgsboliger. Bruk av klimavennlige materialer, vannbåren varme til oppvarming og planlagt som et lavenergibygg.</t>
  </si>
  <si>
    <t>Marker kommune</t>
  </si>
  <si>
    <t>Ny barnehage i massivtre</t>
  </si>
  <si>
    <t>Ny barnehage med kort avstand fra sentrum. Bygget i massivtre og er lavenergistandard.</t>
  </si>
  <si>
    <t>Fyresdal kommune</t>
  </si>
  <si>
    <t>Idrettshall i massivtre</t>
  </si>
  <si>
    <t xml:space="preserve">Kombinert idrettssal for skolen og idrettshall for hele bygda som bygges i massivtre. Oppvarming skal skje med vann til vann og hentes fra Fyresdalvatn via eksisterende vannledning. </t>
  </si>
  <si>
    <t>Skiptvet kommune</t>
  </si>
  <si>
    <t>Utbygging av Vestgård skole i massivtre (administrasjonsfløy)</t>
  </si>
  <si>
    <t>Bygget har veggkonstruksjoner i massivtre.</t>
  </si>
  <si>
    <t>Nytt energieffektivt sykehjem og omsorgsboliger, bygd etter passivhusstandard og med vedlikeholdsfrie materialer. Tilrettelegging for bruk av elbil med ladestasjoner. Estimert energibesparelse på 45 prosent sammenlignet med referansebygg.</t>
  </si>
  <si>
    <t>Helsehus med lavt energibruk</t>
  </si>
  <si>
    <t>Skaun kommune</t>
  </si>
  <si>
    <t>Skaun ungomsskole og kulturssenter</t>
  </si>
  <si>
    <t xml:space="preserve">Skole dimensjonert for 540 elever, samt offentlig bibliotek, kulturscene og idrettshall. Konstruksjon med minimum 30 prosent reduksjon i klimagassutslipp og 40 prosent energireduksjon i forhold til referansebygg. </t>
  </si>
  <si>
    <t>Ny omlastningshall for avfall med solcelleproduksjon</t>
  </si>
  <si>
    <t xml:space="preserve">Hallen er bygget energieffektivt og har løsning for solstrømproduksjon fra hallens veggflater. </t>
  </si>
  <si>
    <t>Molde kommune</t>
  </si>
  <si>
    <t xml:space="preserve">Bygd med lavt energiforbruk og lavemitterende materialer. Oppvarmingen dekkes av varmepumpe med luft og vann som energikilde. </t>
  </si>
  <si>
    <t xml:space="preserve">Energieffektivisering med EPC-kontrakt </t>
  </si>
  <si>
    <t xml:space="preserve">Energieffektivisering i flere bygg med land levetid. Nye løsninger sørger for mer stabil drift av tekniske anlegg. </t>
  </si>
  <si>
    <t>Bardu kommune</t>
  </si>
  <si>
    <t>LED-gatelys</t>
  </si>
  <si>
    <t>Overgang av 10 prosent av kommunens tradisjonelle gatelysarmaturer til LED-armaturer.</t>
  </si>
  <si>
    <t>Spydeberg kommune</t>
  </si>
  <si>
    <t xml:space="preserve">Energieffektiviseringsprosjekt i offentlige bygg </t>
  </si>
  <si>
    <t>Energieffektivisering i ni kommunale bygg og et vannrenseanlegg. Prosjektet innebærer en rekke tiltak for energieffektivisering, som etterisolering, installasjon av varmepumper og etablering av EOS- og SD-anlegg.</t>
  </si>
  <si>
    <t>Sandefjord kommune</t>
  </si>
  <si>
    <t>Energieffektivisering med energisparekontrakt i 18 bygg. Utfasing av fossile energikilder i fem bygg, overvåkning av energiforbruk, oppgradering av ventilasjon samt vann til luft-varmegjenvinning.</t>
  </si>
  <si>
    <t xml:space="preserve">Energieffektiviseringsprosjekt med flere innovative løsninger, som utnyttelse av overskuddsvarme fra isproduksjon i ishall til oppvarming av svømmebasseng og utfasing av fossile brensler i flere bygg. </t>
  </si>
  <si>
    <t>Rendalen kommune</t>
  </si>
  <si>
    <t xml:space="preserve">Energisparing i 11 kommunale bygg </t>
  </si>
  <si>
    <t>Energisparing i 60 kommunale bygg har blitt gjennomført gjennom en energisparekontrakt.</t>
  </si>
  <si>
    <t xml:space="preserve">Sentralt driftsstyringssystem </t>
  </si>
  <si>
    <t>Energieffektiviseringsprosjekt som skal knytte kommunens formålsbygg til ett sentralt driftsstyringssystem (SD).</t>
  </si>
  <si>
    <t xml:space="preserve">Energieffektivisering i fem bygg noe som bidrar til en vesentlig reduksjon i klimagassutslipp. </t>
  </si>
  <si>
    <t xml:space="preserve">Utsira kommune </t>
  </si>
  <si>
    <t>Siratun energieffektiviseringsprosjekt</t>
  </si>
  <si>
    <t xml:space="preserve">Prosjektet inkluderer blant annet vannbåren varme, varmepumper og ny belysning i kommunehuset Siratun. </t>
  </si>
  <si>
    <t xml:space="preserve">LED-lys </t>
  </si>
  <si>
    <t>Utskiftning av gatelys til LED-armatur.</t>
  </si>
  <si>
    <t>LED-utebelysning</t>
  </si>
  <si>
    <t>Gamle lysarmaturer utenfor kommunens bygg oppgraderes til LED-belysning.</t>
  </si>
  <si>
    <t xml:space="preserve">Rehabilitering av Gjøvik Rådhus </t>
  </si>
  <si>
    <t xml:space="preserve">Innføring av fjernvarme og ny teknologi for styring av temperatur. Tiltakene vil gi omtrent 70 prosent reduksjon i energiforbruket.  </t>
  </si>
  <si>
    <t>Energieffektivisering kommunale bygg</t>
  </si>
  <si>
    <t xml:space="preserve">Ny LED-teknologi og styringssystem som gir over 25 prosent reduksjon i energibruk. </t>
  </si>
  <si>
    <t>Flatanger kommune</t>
  </si>
  <si>
    <t>Energiløsning Flatanger nye pleie- og omsorgstun</t>
  </si>
  <si>
    <t xml:space="preserve">Energieffektivisering gjennom erstatting av oljefyr med jordvarme og SD-anlegg. </t>
  </si>
  <si>
    <t xml:space="preserve">Varme-/kjølepumpe i Kulturhuset </t>
  </si>
  <si>
    <t xml:space="preserve">Ny, og mer effektiv, varme-/kjølepumpe som gjenbruker varmen fra kjølesystemet. </t>
  </si>
  <si>
    <t xml:space="preserve">LED-gatebelysning </t>
  </si>
  <si>
    <t>Energieffektivisering veilys</t>
  </si>
  <si>
    <t>Utskifting av tradisjonell veibelysning med LED-belysning i 8000 av 24 000 veilyslamper.</t>
  </si>
  <si>
    <t xml:space="preserve">Inn Trøndelag Helse- og Beredskapshus </t>
  </si>
  <si>
    <t xml:space="preserve">Nytt styringssystem som gir redusert energibruk. </t>
  </si>
  <si>
    <t>Energieffektivisering i kommunale bygg</t>
  </si>
  <si>
    <t xml:space="preserve">En rekke tiltak som sammen skal gi en energibesparelse på 38,7 prosent per år sammenlignet med før-forbruk. </t>
  </si>
  <si>
    <t>Lesja kommune</t>
  </si>
  <si>
    <t>Renovering av Lesja sjukeheim og etablering av ny energisentral</t>
  </si>
  <si>
    <t xml:space="preserve">Omfattende energieffektivisering, samt etablering av ny energisentral basert på grunnvarme som skal erstatte elektrisk oppvarming. </t>
  </si>
  <si>
    <t>Forbedring av innmatingssystemet og rehabilitering av fyrkjele, samt tilrettelegging for bruk av 15 prosent flis produsert av returtre fra nærliggende avfallsmottak.</t>
  </si>
  <si>
    <t>Time kommune</t>
  </si>
  <si>
    <t xml:space="preserve">Ny energisentral for rådhusområdet </t>
  </si>
  <si>
    <t>Ny varmesentral basert på biopellets. Overgang fra gasskjel med lav utnyttelse.</t>
  </si>
  <si>
    <t>Tønsberg kommune</t>
  </si>
  <si>
    <t>Greve biogass - Den magiske fabrikken</t>
  </si>
  <si>
    <t xml:space="preserve">Anlegg for produksjon av biogass basert på bioavfall fra husholdninger og industri samt husdyrgjødsel. </t>
  </si>
  <si>
    <t>Fjordvarmeanlegg</t>
  </si>
  <si>
    <t>Fjernvarmeanlegg basert på lavtemperert fjordvann og varmevekslere som forsyner mer enn 100 000 kvadratmeter bygg i Nordfjordeid sentrum.</t>
  </si>
  <si>
    <t>Frøya gjenvinningsstasjon</t>
  </si>
  <si>
    <t>Orkdal omlastingsstasjon</t>
  </si>
  <si>
    <t xml:space="preserve">Omlastingsstasjon for avfall med 200 kvadratmeters solcelleanlegg i fasaden. Ved utskiftinger i maskinparken skal det anskaffes elektriske lastemaskiner. </t>
  </si>
  <si>
    <t>Hvaler kommune</t>
  </si>
  <si>
    <t xml:space="preserve">Sandbakken miljøstasjon </t>
  </si>
  <si>
    <t>Gjenvinningsstasjon som produserer sin egen energi gjennom 1200 kvadratmeter solceller og fire mikro-vindmøller. Overskuddsstrøm lagres i batterier og kan tas i bruk ved behov.</t>
  </si>
  <si>
    <t>Biogassanlegg Grødaland</t>
  </si>
  <si>
    <t>Anlegg for produksjon av biogass basert på avløpsslam, matavfall og annet organisk avfall. Biobrenselsanlegg for dampvarmeproduksjon basert på biorester og returtrevirke.</t>
  </si>
  <si>
    <t>Ny elektrisk ferge på Brevik-Sandøya-Bjørkøya</t>
  </si>
  <si>
    <t xml:space="preserve">Fergen erstatter eksisterende ferge som har et dieselforbruk på omtrent 150.000 liter i året. Den nye fergen vil ha økt kapasitet og bedre komfort og sikkerhet for passasjerene. </t>
  </si>
  <si>
    <t>Utskifting av kommunal bilpark</t>
  </si>
  <si>
    <t xml:space="preserve">Utvidelse av elbilpark for kommunalt ansatte med 35 elbiler, 22 el-varebiler og 25 hybridbiler. Elbilparken bidrar til reduksjon i utslipp og frigjøring av parkeringsplasser. Estimert gjennomsnittlig kjørelengde per bil er 15 000 kilometer per år. </t>
  </si>
  <si>
    <t>Fitjar kommune</t>
  </si>
  <si>
    <t>Hurtigladerstasjon i Fitjar sentrum</t>
  </si>
  <si>
    <t>Den første ladestasjonen i Fitjar og derfor et viktig tiltak i overgangen til en grønnere bilpark. Kan lade totalt fem biler samtidig.</t>
  </si>
  <si>
    <t>Landstrømanlegg på Storkaia</t>
  </si>
  <si>
    <t xml:space="preserve">Landstrømanlegg som skal forsyne inntil 2 skip samtidig med 500 kW hver. Selve landstrømanlegget er utstyrt med frekvensomformer og trafo. Underveis ble prosjektet senere utvidet til å omfatte fire forsyningspunkter. </t>
  </si>
  <si>
    <t>Trikkebaser i Oslo, Holtet og Grefsen base</t>
  </si>
  <si>
    <t>Ombygging av trikkebasene for å klargjøre til nytt trikkemateriell. Antall trikker øker fra 72 til 87, og lengden på trikkene øker som igjen øker kapasitet. Fossilfri byggeplass.</t>
  </si>
  <si>
    <t>Innkjøp av elbiler til hjemmetjenesten</t>
  </si>
  <si>
    <t xml:space="preserve">Innkjøp av elbiler til den kommunale hjemmetjenesten som et ledd i en langsiktig plan om å skifte ut den fossile kommunale bilparken med elektrifiserte alternativer. </t>
  </si>
  <si>
    <t>Elektrisk havnekran</t>
  </si>
  <si>
    <t>Mobil havnekran med løftekapasitet på 154 tonn som kan håndtere containere, bulklast og prosjektlast. Kranen kan drives utelukkende på elektrisitet og vil kunne betjene hele kaiområdet.</t>
  </si>
  <si>
    <t xml:space="preserve">Ladestasjon for el-bil </t>
  </si>
  <si>
    <t>Tilrettelegging for bruk av el-bil ved etablering av 32 nye ladekontakter.</t>
  </si>
  <si>
    <t>Etablering av kyststi</t>
  </si>
  <si>
    <t xml:space="preserve">Etablering av 4-4,5 kilometer kyststi som bidrar til å fremme sykling og gange, samt rekreasjon. </t>
  </si>
  <si>
    <t xml:space="preserve">El-sykler til kommuneansatte </t>
  </si>
  <si>
    <t xml:space="preserve">Kjøp av 88 el-sykler til kommuneansatte som kan bidra til betraktelig reduksjon i bruken av bil. </t>
  </si>
  <si>
    <t>Ladestasjon for el-bil</t>
  </si>
  <si>
    <t>Etablering av ladestasjoner i hytteområde, som det antas at 10 000 personer vil benytte.</t>
  </si>
  <si>
    <t xml:space="preserve">Landstrømsanlegg i Stavanger sentrum og offshore terminal i Risavika </t>
  </si>
  <si>
    <t xml:space="preserve">Etablering av to landstrømssystem med totalt seks kaiposter. Vil bidra til at skip ved kai går fra å benytte fossilt brennstoff til grønn energi. Reduksjon i lokal forurensning. </t>
  </si>
  <si>
    <t xml:space="preserve">Svartvatnet: Gangveg og friområde </t>
  </si>
  <si>
    <t xml:space="preserve">Omgjøring av bilvei til gang- og sykkelsti i Surnadal sentrum for å redusere biltrafikken og tilrettelegge for å gå eller sykle til skole og jobb. Fri skoleskyss vil bli redusert som følge av gangveien, og 500 elever vil bruke gangveien daglig. </t>
  </si>
  <si>
    <t xml:space="preserve">Tilrettelegging for gående og syklende </t>
  </si>
  <si>
    <t>Etablering av gang- og sykkelstivei som muliggjør trygg ferdsel til fots og på sykkel langs fylkesvei som også er skolevei. Bro over vannet forbinder sykkelveier på øst- og vestsiden.</t>
  </si>
  <si>
    <t>Landstrømanlegg</t>
  </si>
  <si>
    <t>Containerbasert, mobilt landstrømanlegg til bruk på fire kaier som reduserer lokal luftforurensning.</t>
  </si>
  <si>
    <t>Etablering av energifyllestasjon og gassdrift</t>
  </si>
  <si>
    <t>Energifyllestasjon for fylling av flytende biogass (LBG) til kommunale og private kjøretøy. Biogassen produseres av matavfall og avløpsslam ved Greve biogassanlegg.</t>
  </si>
  <si>
    <t>Innkjøp av biogassbiler</t>
  </si>
  <si>
    <t xml:space="preserve">Innkjøp av 24 biogass-biler til den kommunale bilparken. CO2-effekten bokføres under fyllestasjonen.  </t>
  </si>
  <si>
    <t>Etablering av gang- og sykkelvei</t>
  </si>
  <si>
    <t>Kjøp av renovasjonsbiler med biogass som drivstoff</t>
  </si>
  <si>
    <t>Innkjøp av renovasjonsbiler som benytter biogass som drivstoff. Bilene samler inn husholdningsavfall i en region bestående av fem kommuner og ca 72 000 innbyggere.</t>
  </si>
  <si>
    <t>Holmestrand kommune</t>
  </si>
  <si>
    <t>Fjellheis rett fra togstasjonen</t>
  </si>
  <si>
    <t>Etablering av heisforbindelse fra fjellplatå og ned til gangtunnel til Holmestrand togstasjon. Heisen vil gjøre togreiser mer attraktivt for de 3000 personene som bor innenfor 20 minutters sykkelavstand fra stasjonen.</t>
  </si>
  <si>
    <t xml:space="preserve">Etablering av ladestasjoner </t>
  </si>
  <si>
    <t>Forbedring av infrastruktur for lading av el-biler og plug-in hybrider. Dette omfatter 14 ladepunkter ved rådhuset og to hurtigladere andre steder i kommunen.</t>
  </si>
  <si>
    <t>Etablering av 530 meter gang- og sykkelvei og sykkelparkeringer, forbedrede sykkeltraseer og innkjøp av el-sykler.</t>
  </si>
  <si>
    <t xml:space="preserve">Oppegård kommune </t>
  </si>
  <si>
    <t xml:space="preserve">Elbiler til hjemmetjenesten </t>
  </si>
  <si>
    <t>29 biler i kommunens hjemmetjeneste byttes ut med el-biler.</t>
  </si>
  <si>
    <t>Forbehandlingsanlegg organisk avfall</t>
  </si>
  <si>
    <t xml:space="preserve">Anlegget forbereder organisk avfall til biogassproduksjon og erstatter tidligere komposteringsanlegg. Anlegget bidrar til økt mottakskapasitet for organisk avfall med 67 prosent, noe som blant annet åpner for utnyttelse av fiskeavfall som ellers ville gått til spille. </t>
  </si>
  <si>
    <t>Forus avfallssorteringsanlegg</t>
  </si>
  <si>
    <t xml:space="preserve">Ny teknologi i anlegget sikrer en svært høy materialgjenvinningsgrad på 75 prosent. Samtidig øker utsorteringen av plast fra 7 til 100 prosent. </t>
  </si>
  <si>
    <t>Samlepunkt for hytteavfall i Bamble</t>
  </si>
  <si>
    <t xml:space="preserve">Tiltaket vil redusere mengden fremmedavfall og bidrar til en mer bærekraftig avfallshåndtering i hyttefeltet i Bamble. </t>
  </si>
  <si>
    <t>Hytterenovasjon i Skien</t>
  </si>
  <si>
    <t xml:space="preserve">Tiltak som bidrar til en mer bærekraftig avfallshåndtering i hyttefelt i Skien. </t>
  </si>
  <si>
    <t>Innføring av ny henteordning</t>
  </si>
  <si>
    <t>Etablering av henteordning for glass- og metallemballasje. Tiltaket bidrar til økt gjenvinningsgrad av verdifulle ressurser som kan gjenvinnes i det uendelige.</t>
  </si>
  <si>
    <t>Pasadalen gjenvinningsstasjon</t>
  </si>
  <si>
    <t>Ny gjenvinningsstasjon som et ledd i arbeidet med å øke gjenvinningsgraden.</t>
  </si>
  <si>
    <t xml:space="preserve">Ny miljøstasjon Bjøstadmo og Myrmoen </t>
  </si>
  <si>
    <t>Bygging av to nye mottaksanlegg for avfall med opplegg for kildesortering for store deler av kommunens innbyggere. Anlegget i Bjølstadmo vil også fungere som oppsamlingsplass for landbruksplast.</t>
  </si>
  <si>
    <t>Molok avfallssystem til boliger for funksjonshemmede</t>
  </si>
  <si>
    <t>Etablering av Molok-avfallsstasjoner i forbindelse med kommunale boliger for funksjonshemmede og nærliggende lokalmedisinsk senter. Tiltaket vil primært øke grad av sortering, men også gi besparelser ettersom tømmefrekvensen endres.</t>
  </si>
  <si>
    <t>Ny sorteringshall på Heggevin avfallsanlegg</t>
  </si>
  <si>
    <t>Lagring av avfall under tak bidrar til høyere sorteringsgrad og bedre kvalitet på avfallet, og dermed lavere transportbehov. Tiltaket fører også til mindre forurenset overvann.</t>
  </si>
  <si>
    <t xml:space="preserve">Ny kretsløpspark Gålåsholmen </t>
  </si>
  <si>
    <t>Moderne anlegg for mottak og behandling/omlasting av alle typer avfall. Anlegget legger til rette for gjenbruk og økt sorteringsgrad. Det antas at gjenbruksstasjonen årlig vil bidra til omtrent 1500 tonn mindre avfall.</t>
  </si>
  <si>
    <t>Investering i nedgravde løsninger, renovasjonsdunker og nye containere</t>
  </si>
  <si>
    <t>Miljøparkene mottaksanlegg</t>
  </si>
  <si>
    <t>Etablering av mottaksanlegg for å sikre bedre mottak av farlig avfall.</t>
  </si>
  <si>
    <t>Justering av deponigassanlegg</t>
  </si>
  <si>
    <t xml:space="preserve">Optimalisering av eksisterende deponigassanlegg slik at det er operativt hele tiden. Vil bidra til redusert karbondioksid- og metanutslipp. </t>
  </si>
  <si>
    <t xml:space="preserve">Ny miljøstasjon i Heidal </t>
  </si>
  <si>
    <t xml:space="preserve">Ny gjenvinningsstasjon som et ledd i arbeidet med å øke gjenvinningsgraden. </t>
  </si>
  <si>
    <t xml:space="preserve">Henteordning for matavfall og glass- og metallemballasje, samt tiltak på gjenvinningsstasjonene for å øke gjenvinningen. </t>
  </si>
  <si>
    <t xml:space="preserve">Dyrøy kommune </t>
  </si>
  <si>
    <t xml:space="preserve">Etablering av miljøstasjon </t>
  </si>
  <si>
    <t>Ny miljøstasjon med bedre sorteringsanlegg som vil gi høyere gjenvinningsgrad og bedre utnytting av ressurser.  Anlegget skal ta imot avfall fra 650 husstander.</t>
  </si>
  <si>
    <t xml:space="preserve">Logistikkløsning for resirkulering av tre </t>
  </si>
  <si>
    <t xml:space="preserve">Ny logistikkløsning for retur-tre. Denne løsningen gjør det mulig å lagre tre levert på miljøstasjon over lengre perioder slik at store kvantum kan fraktes med båt i stedet for dagens lastebiltransport. </t>
  </si>
  <si>
    <t>Avfallsinnsamling</t>
  </si>
  <si>
    <t>Utstyr til innsamling av avfall fra 42 000 kunder i Hedmark.</t>
  </si>
  <si>
    <t xml:space="preserve">Nye miljøstajoner </t>
  </si>
  <si>
    <t xml:space="preserve">Tre nye miljøstasjoner, nytt administrasjonsbygg og opprustning av sorteringsanlegget. Administrasjonsbygget får solceller på taket og blir tilnærmet energinøytralt. Energibruken ved anleggene reduseres med 30 000 kWh årlig. </t>
  </si>
  <si>
    <t>Sirkula</t>
  </si>
  <si>
    <t xml:space="preserve">Mottaksanlegg for hageavfall som senere skal utvides videre med høyteknologisk resirkulering. Anlegget vil fungere som gjenvinningsstasjon og ombrukssentral for blant annet plantejord som Sirkula produserer og selger. </t>
  </si>
  <si>
    <t xml:space="preserve">Gjenvinningsstasjoner </t>
  </si>
  <si>
    <t>Oppgradering av fem gjenvinningsstasjoner for avfall fra 40 000 abonnenter.</t>
  </si>
  <si>
    <t xml:space="preserve">Heggevin Avfallsbehandlingsanlegg </t>
  </si>
  <si>
    <t>Nytt avfallsbehandlingsanlegg for miljøvennlig mottak av sandslam, aske, isopor og farlig avfall. Dette er tilknyttet deponi slik at deponigassen utnyttes og gir mindre utslipp.</t>
  </si>
  <si>
    <t>Husholdningsavfall 1016</t>
  </si>
  <si>
    <t>Næringsprosjekter 2016</t>
  </si>
  <si>
    <t>Klargjøring og utbygging av nye deponiceller som sikrer forsvarlig håndtering av forurensede masser og annet avfall, anlegg for mottak av sand- og oljeslam som gir renere fraksjoner og mindre volum til deponering, og bygg til sortering som gir mindre forurensing til jord og luft.</t>
  </si>
  <si>
    <t>Kompostanlegg</t>
  </si>
  <si>
    <t>Bioanlegg som komposterer matavfall, kloakkslam og slakteavfall fra både landbruk og reindrift.</t>
  </si>
  <si>
    <t>Romerike Avfallsforedling IKS (ROAF)</t>
  </si>
  <si>
    <t xml:space="preserve">Nytt sorteringsanlegg </t>
  </si>
  <si>
    <t xml:space="preserve">Stort, nytt sorteringsanlegg med høyteknologisk sorteringsutstyr. Anlegget er det første i verden til å ta i bruk helautomatisk utsortering av plast fra restavfallet. </t>
  </si>
  <si>
    <t>Balsfjord kommune</t>
  </si>
  <si>
    <t>Oppgradering VA-infrastruktur</t>
  </si>
  <si>
    <t>Oppgradering for å møte økte nedbørsmengder. Etablering av 2,8 kilometer vannledning og 5,4 kilometer avløpsledning samt utskiftning av tilhørende pumpestasjoner.</t>
  </si>
  <si>
    <t>Separering og forsterking av avløpsnett</t>
  </si>
  <si>
    <t>Tiltak for å møte økende utfordringer med avrenning av overvann. Separering av fellesledning ved etablering av 6 kilometer vannledning og 7 kilometer avløpsledning.</t>
  </si>
  <si>
    <t>Hovedplan vann og avløp med miljøprofil</t>
  </si>
  <si>
    <t>Dette er en overordnet plan som vil være viktig for klimatilpasning og miljøvennlig drift.</t>
  </si>
  <si>
    <t>Miljøgate - et overvannssystem</t>
  </si>
  <si>
    <t xml:space="preserve">Nytt anlegg for vann, spillvann og overvann skal sikre fremtidsrettet vann- og avløpssystem. Systemet er dimensjonert for økte nedbørsmengder.  </t>
  </si>
  <si>
    <t>Holmestrand renseanlegg</t>
  </si>
  <si>
    <t>Utbygging av renseanlegg for å imøtekomme befolkningsvekst og økt rensebehov. Bygging av biologisk rensetrinn og utvidelse av kapasiteten, samt tilrettelegging for utvidelse.</t>
  </si>
  <si>
    <t>Nye Nærbø renseanlegg</t>
  </si>
  <si>
    <t>Oppgradering av anlegg for å kunne håndtere forventet befolkningsvekst på 100 000 personer fram til 2050.</t>
  </si>
  <si>
    <t>Langevatn vannbehandlingsanlegg</t>
  </si>
  <si>
    <t>Innføring av en mer omfattende renseprosess med ozonering og biofiltrering som er nødvendig for å sikre vannkvalitet og -hygiene i en framtid med varmere og våtere klima.</t>
  </si>
  <si>
    <t>Utvidelse Grødaland renseanlegg</t>
  </si>
  <si>
    <t xml:space="preserve">Oppgradering med nytt rensetrinn. Utvidelsen har bidratt til at utslippsrammen i dag er 150 000 personekvivalenter (pe.) </t>
  </si>
  <si>
    <t>Sentralrenseanlegg for Nord-Jæren</t>
  </si>
  <si>
    <t>Utvidelse på grunn av høy befolkningsvekst. Tidligere kjemisk renseprosess erstattes med biologisk rensing. Eget produksjonsanlegg for biogass, samt gjødselfabrikk som produserer gjødselspellets av biorestene.</t>
  </si>
  <si>
    <t>Krødsherad kommune</t>
  </si>
  <si>
    <t>Nytt renseanlegg Noresund</t>
  </si>
  <si>
    <t>Anlegg med kjemisk og biologisk rensing og med strenge utslippskrav for fosfor og bakterier. Styringssystemer automatiserer deler av driften. En 3 km lang sjøledning bygges mellom Noresund og Bjøre for å lede avløpet til nytt renseanlegg.</t>
  </si>
  <si>
    <t>Oppdal kommune</t>
  </si>
  <si>
    <t>VA-tiltak som bidrar til mer effektiv overvannshåndtering</t>
  </si>
  <si>
    <t xml:space="preserve">Utskifting/sanering av en overvannsledning som  skal bidra til bedre overvannshåndtering. Ledningen dimensjoneres for å håndtere framtidens klima. </t>
  </si>
  <si>
    <t>Avløpsledning Renseanlegg Sentrum</t>
  </si>
  <si>
    <t xml:space="preserve">Utskifting av 1600 spillvannledning  som skal sørge for at kloakken ikke lenger går i overløp og havner i sentrum og elva. Dimensjonen økes fra 200 til 400 mm. </t>
  </si>
  <si>
    <t>Ringerike kommune</t>
  </si>
  <si>
    <t>Monserud renseanlegg</t>
  </si>
  <si>
    <t>Det er blitt gjort en rekke tiltak som bidrar til energieffektivisering, redusert klimagassutslipp og økt rensegrad. Avløpsslammet blir brukt til jordforbedringsmiddel og til produksjon i biogass som blir brukt til oppvarming av anlegget.</t>
  </si>
  <si>
    <t>Sauda kommune</t>
  </si>
  <si>
    <t>Nytt renseanlegg for avløp i Sauda</t>
  </si>
  <si>
    <t>Anlegget benytter siste teknologi og minimal bruk av kjemikalier. Investeringen vil bidra til en vesentlig reduksjon av urensede utslipp i Saudafjorden. Anlegget vil være egnet til overvannshåndtering og er dimensjonert for ekstremnedbør.</t>
  </si>
  <si>
    <t>Thoøya vannbehandling</t>
  </si>
  <si>
    <t xml:space="preserve">Etablering av nytt vannforsyningsanlegg som bidrar til å redusere sårbarheten med hensyn til flom, tørke og forurensning. Investeringen omfatter også utvidelse av overvannsledninger som et klimatilpasningstiltak. </t>
  </si>
  <si>
    <t>Vefsn kommune</t>
  </si>
  <si>
    <t>Mosjøen renseanlegg med ny renseteknologi</t>
  </si>
  <si>
    <t>Ny renseteknologi bidrar til renere utslipp. Investeringen innebærer også klimatilpasningstiltak.</t>
  </si>
  <si>
    <t>Storanipa avløpsrenseanlegg</t>
  </si>
  <si>
    <t xml:space="preserve">Nytt avløpsrenseanlegg med energigjenvinningsløsninger som varmepumpe og solcellepanel. </t>
  </si>
  <si>
    <t xml:space="preserve">Nytt avløpsrenseanlegg  </t>
  </si>
  <si>
    <t xml:space="preserve">Nytt renseanlegg skal erstatte anlegg fra 1980 som ikke tilfredsstiller dagens krav. Anlegget skal ha en renseeffekt med minst 90% reduksjon i fosformengden av det som blir tilført renseanlegget.  Slammet skal leveres for gjenvinning til kompostjord. </t>
  </si>
  <si>
    <t xml:space="preserve">Vanntransport og -behandling </t>
  </si>
  <si>
    <t xml:space="preserve">Oppgradering av vannforsyning i Hamar-regionen. Prosjektet omfatter etablering av tosidig vannforsyning, nytt trykksonesystem og etablering av nødstrøm til alle pumpestasjoner. </t>
  </si>
  <si>
    <t>Vågen avløpspumpestasjon</t>
  </si>
  <si>
    <t>Stasjonen forbedrer kapasiteten bidrar til bedre håndtering av økt tilrenning. Det etableres nytt overløpssystem slik at eventuelt overløp ikke kommer ut i Vågen eller Sandnes sentrum.</t>
  </si>
  <si>
    <t xml:space="preserve">Lindås kommune </t>
  </si>
  <si>
    <t xml:space="preserve">Litlås Vannbehandlingsanlegg </t>
  </si>
  <si>
    <t xml:space="preserve">Nytt, framtidsrettet vannrenseanlegg for produksjon av drikkevann. Anlegget benytter ressursene på en god måte, og det hindrer alternativ utbygging med omfattende pumpeløsninger over lange strekk. </t>
  </si>
  <si>
    <t xml:space="preserve">Vann- og avløpsoppgradering </t>
  </si>
  <si>
    <t xml:space="preserve">Oppgradering som gir økt vannforsyningssikkerhet og rensing av avløpsvann som i dag  slippes ut urenset. Ledningsnett får større dimensjoner for å håndtere økt nedbør. </t>
  </si>
  <si>
    <t xml:space="preserve">Boring av nye brønner </t>
  </si>
  <si>
    <t xml:space="preserve">Boring av to nye brønner for å øke kapasiteten. </t>
  </si>
  <si>
    <t>Skjervøy kommune</t>
  </si>
  <si>
    <t xml:space="preserve">Renovering av vann- og avløpsledninger </t>
  </si>
  <si>
    <t xml:space="preserve">Kapasitetsøkning i avløpssystemet for å håndtere økte mengder overvann. Tiltakene innebærer å lage et skille mellom vann og avløp, legge overvannsledning i eget rør, samt etablere SD-anlegg for bedre kontroll. </t>
  </si>
  <si>
    <t xml:space="preserve">Kvanne og Stangvik vassverk </t>
  </si>
  <si>
    <t>Nytt, moderne vannverk for en del av kommunen som ikke har hatt kommunalt vannverk tidligere, samt utbygging av avløpsledningsnett. Området har hatt problemer med vannforsyningen på grunn av klimaendringer.</t>
  </si>
  <si>
    <t>Felles VA-anlegg Trondheim og Klæbu</t>
  </si>
  <si>
    <t xml:space="preserve">Nytt, felles VA-anlegg som vil gi økt kapasitet og mindre lokale utslipp. Anlegget dimensjoneres med klimapåslag for å håndtere den lokale klimatilpasningen. </t>
  </si>
  <si>
    <t>Diverse oppgraderinger vann og avløpshåndtering</t>
  </si>
  <si>
    <t xml:space="preserve">Det dimensjoneres blant annet med en klimafaktor på 1,4 for å ta hensyn til økt nedbør i framtiden og overvann håndteres separat fra avløpssystemet. </t>
  </si>
  <si>
    <t xml:space="preserve">Dyrøy nye vannverk </t>
  </si>
  <si>
    <t xml:space="preserve">Ny vannforsyning for innbyggerne på Dyrøya, som har vært plaget av urent vann.  </t>
  </si>
  <si>
    <t xml:space="preserve">Eid kommune </t>
  </si>
  <si>
    <t xml:space="preserve">Ny kommunal vannforsyning Hornindalsvatn </t>
  </si>
  <si>
    <t>Utbygging av Hornindalsvatnet som ny vannkilde til Nordfjordeid vannverk.</t>
  </si>
  <si>
    <t>Nytt avløpsrenseanlegg</t>
  </si>
  <si>
    <t xml:space="preserve">Nytt avløpsrenseanlegg som er klargjort for slambehandling og biogassproduksjon. Prosjektet omfatter også 35 kilometer med ledningsnett, sju pumpestasjoner og fire fordrøvingsbasseng til å håndtere regnvann. </t>
  </si>
  <si>
    <t xml:space="preserve">Forskningsprosjekt nytt renseanlegg </t>
  </si>
  <si>
    <t>Forskningsbasert forprosjekt for nytt renseanlegg, der ulike renseløsninger og dimensjoner vurderes i samarbeid med NMBU.</t>
  </si>
  <si>
    <t xml:space="preserve">Forskningsbasert renseløsning </t>
  </si>
  <si>
    <t>Utrensing av tungmetaller og er første trinn av et forskningsbasert utviklingsprosjekt i samarbeid med NTNU. Prosjektet i sin helhet handler om reduksjon av utslipp fra små avløpssystemer med begrenset plass til renseanlegg.</t>
  </si>
  <si>
    <t>Hjeltnes avløpsrenseanlegg</t>
  </si>
  <si>
    <t xml:space="preserve">Oppgradering av renseanlegg fra 1990 med blant annet ny slamavskiller og økt kapasitet. Anlegg for rensing av avgasser.   </t>
  </si>
  <si>
    <t xml:space="preserve">Hægebostad kommune </t>
  </si>
  <si>
    <t xml:space="preserve">Skeie renseanlegg </t>
  </si>
  <si>
    <t>Nytt, energieffektivt kloakkrenseanlegg med høytrykkspresse for slam som reduserer utgående slammengder. Slammet skal brukes i produksjon av jordforbedringsmidler.</t>
  </si>
  <si>
    <t xml:space="preserve">Bardu kommune </t>
  </si>
  <si>
    <t xml:space="preserve">Vannledning Nordli - Finnkroken </t>
  </si>
  <si>
    <t xml:space="preserve">Ny vannledning som kobler sammen eksisterende vannverk og gir sikrere vannforsyning for Bardu og Målselv kommuner. Naturlig høydeforskjell utnyttes slik at det benyttes langt mindre energi til pumping av vann enn med tidligere løsning. Redusert energibehov ved pumpestasjonen er 75 000 kWh. </t>
  </si>
  <si>
    <t>Nytt vannbehandlingsanlegg</t>
  </si>
  <si>
    <t>Vannbehandlingsprosessen i det nye anlegget vil bestå av kjemisk behandling med direktefiltrering, UV-bestråling og klorering. Ny behandlingsprosess er nødvendig fordi råvannskvaliteten i innsjøen Mjøsa forringes av et endret klima.</t>
  </si>
  <si>
    <t>Oppgradering av renseanlegg</t>
  </si>
  <si>
    <t>Oppgradering av HIAS' hovedrenseanlegg for å håndtere befolkningsvekst og næringsaktivitet i Hamar-området. Innføring av helbiologisk renseprosess som frigir fosfor og andre næringsstoffer som i dag er kjemisk bundet grunnet kjemisk rensing.</t>
  </si>
  <si>
    <t xml:space="preserve">Sjøledning Furnesfjorden </t>
  </si>
  <si>
    <t xml:space="preserve">Ny sjøledning som dobler overføringskapasiteten for avløpsvann gjennom Mjøsa. Ledningen skal unngå lekkasjer og påfølgende forurensninger og eutrofiering i Mjøsa, som har et sårbart økosystem og er drikkevannskilde for 80 000 personer. </t>
  </si>
  <si>
    <t>Vann- og avløpsoppgraderinger 2013-2015</t>
  </si>
  <si>
    <t>Rehabilitering av avløpsnett og utbedring av vannledningsnettet. Oppgradering av vannverk, blant annet installasjon av UV-rensing.</t>
  </si>
  <si>
    <t xml:space="preserve">Tosidig vannforsyning til øysamfunn </t>
  </si>
  <si>
    <t>Ny tosidig vannforsyning til øysamfunnene i Rennesøy og Finnøy kommune, via 20 kilometer lang sjøledning.</t>
  </si>
  <si>
    <t xml:space="preserve">Nytt renseanlegg </t>
  </si>
  <si>
    <t xml:space="preserve">Nytt renseanlegg for avløpsvann fra fem kommune som bidrar til betydelig økning i rensekapasitet og reduksjon i utslipp. </t>
  </si>
  <si>
    <t>Elvepromenaden langs Sandvikselven</t>
  </si>
  <si>
    <t xml:space="preserve">Den nye promenaden skal skape nærhet og tilknytning til elven og legge til rette for gående og syklende,  Samtidig skal det fungere som et rekreasjonsområde for lokalbefolkningen. </t>
  </si>
  <si>
    <t>Ydalir - Fremtidens bydel i Elverum</t>
  </si>
  <si>
    <t>Ny, miljøvennlig bydel med gangavstand fra Elverum sentrum. Investeringen omfatter tilrettelegging av infrastruktur og klargjøring av boligområder for salg. Bygges som en del av ZEN (Zero Emission Neighbourhood) og det stilles derfor strenge miljøkrav til utbyggere.</t>
  </si>
  <si>
    <t>Rehabilitering av Dunkebekken</t>
  </si>
  <si>
    <t>Ved å legge nedbørsvann/overvann og spillvann fra bekken i rør, får innbyggerne en renere bekk i sentrum. Dette er et positivt tiltak for naturmangfoldet.</t>
  </si>
  <si>
    <t xml:space="preserve">Avslutning for deponi, Slettemoen </t>
  </si>
  <si>
    <t xml:space="preserve">Avslutning av avfallsdeponi hvor det er gjort innovative tiltak for å redusere utslipp og forurensing samt håndtere overvann. </t>
  </si>
  <si>
    <t>Tilrettelegging for gange- og sykling ved skyssstasjon</t>
  </si>
  <si>
    <t xml:space="preserve">Ola Dahls gate rehabiliteres slik at det blir lagt til rette for gående og syklende. Investeringen er sentral i et større knutepunktprosjekt. </t>
  </si>
  <si>
    <t>Tromsø Havn</t>
  </si>
  <si>
    <t xml:space="preserve">Prosjekt Rent Tromsøysund </t>
  </si>
  <si>
    <t>Stort prosjekt for å rense forurenset havbunn utenfor Tromsø. Prosjektet bidrar til 75 prosent reduksjon i organiske miljøgifter.</t>
  </si>
  <si>
    <t>Flomsikring Otta sentrum</t>
  </si>
  <si>
    <t>Sentrum flomsikres mot Lågen og Otta elv, samt at det gjøres flomsikringstiltak for å lense overflatevann og vann fra mindre sidevassdrag til hovedvassdraget.</t>
  </si>
  <si>
    <t>Bekkeåpning Dælibekken</t>
  </si>
  <si>
    <t>Åpning av bekkeløp som tidligere har vært lagt i rør. Tiltaket gir økt kapasitet for avledning av regnvann, og gir et hyggeligere område å gå tur i.</t>
  </si>
  <si>
    <t>Flomsikring boligområde</t>
  </si>
  <si>
    <t xml:space="preserve">Etablering av en avskjærende flomvei for å lede overvann vekk fra boligområde. Tiltaket omfatter både smeltevann og flomvann fra alpinanlegg og skal sikre boligfeltet fra flomvann. </t>
  </si>
  <si>
    <t xml:space="preserve">Overvannshåndtering i Bryne </t>
  </si>
  <si>
    <t xml:space="preserve">Klimatilpasningstiltak som et svar på stadige oversvømmelser i kjellere og av jorder. Det er blant annet iverksatt tiltak som utvikling av fordrøyningsbasseng og utskiftning av 70 kummer for å separere overflatevannet fra avløpsvannet. </t>
  </si>
  <si>
    <t>Longearbyen Lokalstyre</t>
  </si>
  <si>
    <t xml:space="preserve">Nytt overløp Isdammen </t>
  </si>
  <si>
    <t>Etablering av nytt flomavledningssystem og heving av damkrone og vei. Det nye overløpet sikrer vannforsyning og vei mot flomtopper som kommer pga.- et varmere og våtere klima på Svalbard.</t>
  </si>
  <si>
    <t xml:space="preserve">Åfjord kommune </t>
  </si>
  <si>
    <t xml:space="preserve">Rassikring Norddalselva </t>
  </si>
  <si>
    <t>Rassikring og flomforebygging som sikrer områdene langs elva mot utgraving ved flom.</t>
  </si>
  <si>
    <t xml:space="preserve">Tyfon/tsunamivarsling </t>
  </si>
  <si>
    <t>Sju sirenemaster for å varsle befolkningen i Sykkylven om en eventuell tsunami som følge av skred fra ustabile fjellpartier.</t>
  </si>
  <si>
    <t>Sandnessjøen Fjernvarmeanlegg AS</t>
  </si>
  <si>
    <t>Installasjon av varmepumper</t>
  </si>
  <si>
    <t xml:space="preserve">De nye varmepumpene er mer energieffektive og det forventes opp mot 100 prosent fornybar energileveranse. </t>
  </si>
  <si>
    <t>Stad Fjordvarme KF</t>
  </si>
  <si>
    <t>Dyrøy kommune</t>
  </si>
  <si>
    <t>Utsorteringsanlegg for trevirke til bioenergi</t>
  </si>
  <si>
    <t>Volda Campus Arena AS</t>
  </si>
  <si>
    <t>Energibrønner og varmepumper til Volda Campus</t>
  </si>
  <si>
    <t xml:space="preserve">Energiproduksjonen er basert på lokale fornybare energikilder og skal varme opp Volda Campus. </t>
  </si>
  <si>
    <t>2019-2019</t>
  </si>
  <si>
    <t>Etablering av landstrøm på opplagsplass på Fosen</t>
  </si>
  <si>
    <t>Innkjøp av elektrisk truck</t>
  </si>
  <si>
    <t>Automatisert hovedgate på Husøy</t>
  </si>
  <si>
    <t>Innkjøp av elektrisk varebil til havnevakta</t>
  </si>
  <si>
    <t xml:space="preserve">Etablering av fire landstrømcontainere </t>
  </si>
  <si>
    <t>Gildeskål kommune</t>
  </si>
  <si>
    <t xml:space="preserve">Ladestasjoner til elbiler </t>
  </si>
  <si>
    <t xml:space="preserve">Etablering av 12 nye ladepunkter for elbiler. Fire punkter utenfor Gildeskål kommunehus og åtte punkter utenfor Gildeskål bo- og servicesenter. </t>
  </si>
  <si>
    <t xml:space="preserve">FutureBike - sykkelstrategi </t>
  </si>
  <si>
    <t>2020-2023</t>
  </si>
  <si>
    <t xml:space="preserve">En rekke tiltak for å tilrettelegge økt bruk av sykkel i kommunen. Dette omfatter alt fra infrastruktur til utlån av elsykler. Investeringen er en del av prosjektet "FutureBike", som er en felles politisk viljeerklæring mellom kommuner i nærområdet. </t>
  </si>
  <si>
    <t>Vardø kommune</t>
  </si>
  <si>
    <t>Innkjøp av sju elbiler</t>
  </si>
  <si>
    <t>Bilene erstatter biler som går på diesel/bensin. Estimert kjørelenge per år per bil er 2000 kilometer.</t>
  </si>
  <si>
    <t>Østfold Avfallssortering IKS</t>
  </si>
  <si>
    <t>2022-2023</t>
  </si>
  <si>
    <t xml:space="preserve">Det skal etableres et ettersorteringsanlegg for husholdningsavfall fra mer enn 310 000 innbyggere. Anlegget skal bidra til å øke materialgjenvinningsgraden fra dagens ca. 30 prosent til over 50 prosent. </t>
  </si>
  <si>
    <t>Longyearbyen Lokalstyre</t>
  </si>
  <si>
    <t>Ny miljøstasjon</t>
  </si>
  <si>
    <t>2013-2014</t>
  </si>
  <si>
    <t>Energieffektivisering med EPC-kontrakt</t>
  </si>
  <si>
    <t xml:space="preserve">Nye Brandengen skole </t>
  </si>
  <si>
    <t>Utskifting til mer energieffektiv belysning.</t>
  </si>
  <si>
    <t>Midtre Romerike avløpsselskap - MIRAS IKS</t>
  </si>
  <si>
    <t>Kalkbehandling av slam, Orsa-anlegg</t>
  </si>
  <si>
    <t xml:space="preserve">Investeringen bidrar til vesentlige utslippsreduksjoner som følge av redusert transportbehov. I tillegg er dette et nødvendig ledd i forbindelse med biogassproduksjon fra og med 2025. </t>
  </si>
  <si>
    <t xml:space="preserve">Etablering av sjøledning for overføring av avløpsvann fra Buhrestua på Nesodden til VEAS sitt anlegg i Asker. Investeringen innebærer i tillegg etablering av pluggstasjon, ilandføringer og forlengelse av overløpsledning. Målet med prosjektet er at avløpsvannet som i dag renses på Buhrestua renseanlegg skal overføres til et mer effektiv renseanlegg. </t>
  </si>
  <si>
    <t>Alværn pumpestasjon</t>
  </si>
  <si>
    <t>VA-anlegg på Solbergskogen</t>
  </si>
  <si>
    <t xml:space="preserve">Nytt kommunalt anlegg for vann og avløp med trykkavløpsystem. Denne løsningen er valgt for å minimere inngrep og skader i naturen. Målet med investeringen er null forurensning fra avløp, samt tilgang til drikkevann av god kvalitet. </t>
  </si>
  <si>
    <t>Asker og Bærum Vannverk IKS</t>
  </si>
  <si>
    <t>Nytt vannbehandlingsanlegg Kattås</t>
  </si>
  <si>
    <t>2020-2025</t>
  </si>
  <si>
    <t xml:space="preserve">Nytt anlegg med koagulering og filtrering av råvann fra Holsfjorden. Koaguleringsprosessen vil benytte fellingskjemikaliet jernklorid og korrosjonskontroll basert på marmor. Dette har et vesentlig lavere klimaavtrykk enn alternativet med bruk av aluminiumsulfat og korrosjonskontroll basert på hydratkalk. Anlegget har ikke utslipp til resipient og inkluderer ca 4,5 km avløpsledning. </t>
  </si>
  <si>
    <t>Saneringstiltak ledningsnett 2020-2023</t>
  </si>
  <si>
    <t>2020-2030</t>
  </si>
  <si>
    <t xml:space="preserve">Kommunenes felles ledning for avløp (spillvann og overvann) skiftes ut, og i samme prosessen skiftes vannledningen ut. Investeringen omfatter omtrent 1,4 mil med ledninger for vann, overvann og spillvann. </t>
  </si>
  <si>
    <t>Separering avløpsnett</t>
  </si>
  <si>
    <t>2020-2024</t>
  </si>
  <si>
    <t>Kontinuerlig separering av gammelt fellessystem for avløp til moderne separatsystem med egen ledning for spillvann og overvannshåndtering med åpen og/eller lukket løsning. Cirka antall meter ledninger er 2500 meter hvert år.</t>
  </si>
  <si>
    <t>Hå kommune</t>
  </si>
  <si>
    <t xml:space="preserve">Sanering i Dysjalandsvegen, Toppavegen og Bratland </t>
  </si>
  <si>
    <t xml:space="preserve">Tiltak som gjennomføres fordi dagens overvannssystem har for liten kapasitet og er i dårlig stand. Det etableres i tillegg flomveier langs eksisterende veier. Antall meter nye ledninger er ca 2250 m. </t>
  </si>
  <si>
    <t>Flomsikringstiltak Torggata</t>
  </si>
  <si>
    <t>Sanering av ledninger som et flomsikringstiltak. Ledningene er dimensjonert for å ta 200 års regn påplusset en klimafaktor på 25 prosent. Ca 500 meter ledninger.</t>
  </si>
  <si>
    <t>Overføringsledninger Åsa-Monserud</t>
  </si>
  <si>
    <t>2014-2020</t>
  </si>
  <si>
    <t>Overføring av avløp fra Åsa til Monserud renseanlegg, samt sanering av KUR-anlegg. Kommunens beregninger viser en energibesparelse på totalt 81 prosent.</t>
  </si>
  <si>
    <t>Ny hovedtilførsel i Ola Dahls gate og Selsvegen</t>
  </si>
  <si>
    <t xml:space="preserve">Den nye ledningen legges i forbindelse med nytt vannverk på Thoøya på Otta. Det legges også ny avløpsledning på samme strekket, samt oppgradert og klimatilpasset overvannsnett og oppgradering av kummer og sluser. 204 meter vannledninger, 367 meter avløp og 1000 meter overvann. </t>
  </si>
  <si>
    <t xml:space="preserve">Ski Torg </t>
  </si>
  <si>
    <t>Dagens parkeringsplasser på Ski torg skal gjøres om til et møtepunkt i offentlig byrom. Det skal bygges lekeplass, isflate og parkouranlegg. Torget skal i tillegg håndtere overvann og flomvann. Dette er et godt tiltak for bymiljøet som både kan redusere trafikken i sentrum og i tillegg vil bidra til overvannshåndtering.</t>
  </si>
  <si>
    <t>Beiarn kommune</t>
  </si>
  <si>
    <t>Utbedring Ågleinåga vannverk</t>
  </si>
  <si>
    <t>2021-2023</t>
  </si>
  <si>
    <t xml:space="preserve">Flytting av hovedvannverk som forebyggende tiltak mot klimarelatert skade. Prosjektet omfatter blant annet nytt høydebasseng på Vold og på Stordjord, bygging av en 8 km lang overføringsledning, nye grunnvannsbrønner i Tollåkilda og nytt vannbehandlingsanlegg ved Tollåkilda. </t>
  </si>
  <si>
    <t>Flomtiltak i Vigrestrand</t>
  </si>
  <si>
    <t xml:space="preserve">Dette er andre etappe av flomsikringen av det utsatte området Vigrestrand. Formålet er å unngå gjentagelse av de store ødeleggelsene av 200-årsflommen i 2014. </t>
  </si>
  <si>
    <t>Vestre vannveg</t>
  </si>
  <si>
    <t>Bygging av avskjærende vannveier vest for sentrum for å unngå flomfare i bebyggelsen.</t>
  </si>
  <si>
    <t xml:space="preserve">Etablering av fire landstrømcontainere på tre ulike lokalisasjoner: HSO Killingøy, HCP Garpeskjær og Bøvågen, Karmøy. Investeringen bidrar til at det kan tilbys landstrøm til en rekke skip. </t>
  </si>
  <si>
    <t>Automatisk hovedgate er et ledd i effektiviseringen av henting/levering av gods på Husøy-terminalen. Tidsbesparelsen for kjøretøy vil være ca. 50 prosent, og  miljøgevinsten ved redusert tomgangskjøring er vesentlig.</t>
  </si>
  <si>
    <t xml:space="preserve">Etablering av landstrøm på opplagsplass på Fosen. Det planlegges for et anlegg på 2MW. </t>
  </si>
  <si>
    <t>Felles miljørapporteringssystem for cruiseskip</t>
  </si>
  <si>
    <t xml:space="preserve">Samarbeidsprosjekt med 14 havner om å få på plass et felles miljørapporteringssystem for cruiseskip. EPI (Environmental Port Index)  kvantifiserer og rapporterer skipenes miljøpåvirkning ved opphold i havna. </t>
  </si>
  <si>
    <t>LED-lys på Husøy</t>
  </si>
  <si>
    <t xml:space="preserve">Det er en rekke fordeler ved å velge LED, blant annet at de bruker 80 prosent mindre energi enn de gamle glødepærene. Tiltaket er en del av et større plan om å gjøre havna mer miljøvennlig. </t>
  </si>
  <si>
    <t>LED-lys på Killingøy</t>
  </si>
  <si>
    <t>Miljøstasjonen skal ta imot alt avfall fra Longyearbyen og behandle dette for transport til fastlandet for videre håndtering. Det blir i tillegg et eget område for ombruksartikler. Stasjonen bidrar til økt sorterings- og gjenvinningsgrad.</t>
  </si>
  <si>
    <t>Nytt ettersorteringsanlegg</t>
  </si>
  <si>
    <t>Ny LED-teknologi og styringssystem som gir over 25 prosent reduksjon i energibruk</t>
  </si>
  <si>
    <t>LED-lys Ottahallen</t>
  </si>
  <si>
    <t>Tvedestrand idrettspark</t>
  </si>
  <si>
    <t>Asker kommune og Røyken Eiendom AS</t>
  </si>
  <si>
    <t>Estimert effekt (KBNs andel)</t>
  </si>
  <si>
    <t>Prosjekt-nummer</t>
  </si>
  <si>
    <t>Estimert prosjekt-periode</t>
  </si>
  <si>
    <t>Andel utestående grønne lån (%)</t>
  </si>
  <si>
    <t>Totalt oppvarmet areal (m2)</t>
  </si>
  <si>
    <t>Energi produsert (KWh/år)</t>
  </si>
  <si>
    <t>Unngått energibruk (kWh/år)</t>
  </si>
  <si>
    <t>Tilsvarer utslippsreduksjon (tonn CO2e/år)</t>
  </si>
  <si>
    <t>Prosjektperiode (estimert)</t>
  </si>
  <si>
    <t>Utestående grønt lån (1000 NOK)</t>
  </si>
  <si>
    <t>Andel utestående grønt lån (%)</t>
  </si>
  <si>
    <t>Installert kapasitet (MW)</t>
  </si>
  <si>
    <t>Forventet årlig energiproduksjon (KWh)</t>
  </si>
  <si>
    <t>Total areal (m2)</t>
  </si>
  <si>
    <t xml:space="preserve">Kapasitetsøkning (personekvivalenter) </t>
  </si>
  <si>
    <t>Prosjekt-periode (estimert)</t>
  </si>
  <si>
    <t>Rud svømmebasseng</t>
  </si>
  <si>
    <t>Den elektriske trucken erstatter dieseltruck.</t>
  </si>
  <si>
    <t>Servicebygget er oppført i massivtre og bygges for være svært energieffektivt.  Beregninger viser en total reduksjon i utslipp på 45 pst sammenlignet med referansebygg.</t>
  </si>
  <si>
    <t>Total kapasitet (tonn)</t>
  </si>
  <si>
    <t>Økt kapasitet (tonn)</t>
  </si>
  <si>
    <t>Tilsvarer utslippsreduksjon (CO2e/år)</t>
  </si>
  <si>
    <t>Estimert utslippsreduksjon (CO2e/år)</t>
  </si>
  <si>
    <t xml:space="preserve">Produksjon av fornybar energi (KWh årlig) </t>
  </si>
  <si>
    <t>11.02.2025</t>
  </si>
  <si>
    <t>USD 1 milliard</t>
  </si>
  <si>
    <t>11.02.2015</t>
  </si>
  <si>
    <t>29.22.2027</t>
  </si>
  <si>
    <t>NOK 600 millioner</t>
  </si>
  <si>
    <t>NOK 750 millioner</t>
  </si>
  <si>
    <t>05.09.2018</t>
  </si>
  <si>
    <t>AUD 450 millioner</t>
  </si>
  <si>
    <t>05.09.2023</t>
  </si>
  <si>
    <t>28.08.2019</t>
  </si>
  <si>
    <t>SEK 3 milliarder</t>
  </si>
  <si>
    <t>28.08.2016</t>
  </si>
  <si>
    <t>Energi redusert og unngått (KWh årlig)</t>
  </si>
  <si>
    <t>Nye prosjekter i 2020</t>
  </si>
  <si>
    <t>Per 31 desember 2020</t>
  </si>
  <si>
    <t>Estimert effekt, KBNs andel</t>
  </si>
  <si>
    <t>Kilde</t>
  </si>
  <si>
    <t xml:space="preserve">Forbruk elbil: </t>
  </si>
  <si>
    <t>Alternativ: ny dieselbil</t>
  </si>
  <si>
    <t>Kjørelengde ny bil</t>
  </si>
  <si>
    <t>DFØ's effektkalkulator: https://www.anskaffelser.no/verktoy/analyseverktoy/effektkalkulator-personbiler</t>
  </si>
  <si>
    <t>Kunder</t>
  </si>
  <si>
    <t>Totalt utestående grønne obligasjoner dividert med totalt utestående grønne lån, per 31. desember 2020 (i NOK)</t>
  </si>
  <si>
    <t>Dato utstedt</t>
  </si>
  <si>
    <t>Beløp</t>
  </si>
  <si>
    <t>Utløpsdato</t>
  </si>
  <si>
    <t>Mn. NOK-ekvivalenter</t>
  </si>
  <si>
    <t>ISIN(er)</t>
  </si>
  <si>
    <t>Andel av grønne lån (og dermed miljøeffekt) som er finansiert av grønne obligasjoner</t>
  </si>
  <si>
    <t>Innkjøp og utplassering av sorteringsdunker som muliggjør ny innsamlingsordning med henting av glass- og metallavfall samt ny «kretsløpspark» med bedre systemer for selvbetjening og sortering.</t>
  </si>
  <si>
    <t>-</t>
  </si>
  <si>
    <t>Energi prdusert (Mwh/årlig)</t>
  </si>
  <si>
    <t>Sjøledning  Buhrestua</t>
  </si>
  <si>
    <t>Prosjektet innebærer ombygging av Nesoddens største kommunale renseanlegg til en stor og effektiv pumpestasjon for avløpsvann. Tiltakene bidrar til mindre overvannsproblematikk og bedre vannkvalitet i området. I tillegg blir gjenbruk av eksisterende materialer/konstruksjoner vektlagt.</t>
  </si>
  <si>
    <t>Remidt IKS</t>
  </si>
  <si>
    <t>Solceller på vegger og tak på ny gjenvinningsstasjon med ombrukshus.</t>
  </si>
  <si>
    <t xml:space="preserve">Tiltak som bidrar til mer effektiv innsamling av avfall, økt sorteringsgrad og bedre utnyttelse av avfallsressursene. </t>
  </si>
  <si>
    <t xml:space="preserve">Flerbrukshall og helårs gressbane som får 97 prosent av varmen gjennom nærvarmeanlegg fra Alcoa aluminiumsfabrikk. Energieffektivt bygg. </t>
  </si>
  <si>
    <t>Rehabilitering av verneverdig sentralbygg og oppføring av nytt bygg i passivhusstandard. Kapasiteten på skolen utvides fra 480 til 870 elever.</t>
  </si>
  <si>
    <t>Ny barneskole dimensjonert for 654 elever. Fleksibel konstruksjon som åpner for utvidelse i fremtiden. Bygget får passivhusstandard og energimerke A</t>
  </si>
  <si>
    <t>Våler kommune (Viken)</t>
  </si>
  <si>
    <t>Bygget, som vil ha plusshusstandard, vil oppnå 40 prosent lavere energibehov enn referansebygg. Tiltakene er blant annet etablering av brønnpark, solfangere på tak og solceller på tak og fasade.</t>
  </si>
  <si>
    <t>Ni omsorgsboliger med lavt energiforbruk og med krav til passivhus. Det er brukt miljøvennlige og varige materialer. Alt energiforbruk er styrt av SD-anlegg.</t>
  </si>
  <si>
    <t>Nytt energieffektivt helsetun med 24 pleierom og 8 omsorgsleiligheter som benytter brønnboringer for varmegjenvinning. Energibehovet er 30 prosent lavere enn gjeldende forskriftskrav.</t>
  </si>
  <si>
    <t xml:space="preserve">Havnevakta har kontor på Husøy i Karmøy, men betjener hele Haugesundsregionen og de seks eierkommunene Haugesund, Karmøy, Sveio, Bokn, Tysvær og Bømlo. </t>
  </si>
  <si>
    <t>Totalt utbetalt i grønt lån (1000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</si>
</sst>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dd/mm/yyyy;@"/>
    <numFmt numFmtId="165" formatCode="_-* #,##0_-;\-* #,##0_-;_-* &quot;-&quot;??_-;_-@_-"/>
  </numFmts>
  <fonts count="28" x14ac:knownFonts="1">
    <font>
      <sz val="11"/>
      <color theme="1"/>
      <name val="IBM Plex Sans"/>
      <family val="2"/>
      <scheme val="minor"/>
    </font>
    <font>
      <b/>
      <sz val="11"/>
      <color theme="1"/>
      <name val="IBM Plex Sans"/>
      <family val="2"/>
      <scheme val="minor"/>
    </font>
    <font>
      <sz val="11"/>
      <color theme="1"/>
      <name val="IBM Plex Sans"/>
      <family val="2"/>
      <scheme val="minor"/>
    </font>
    <font>
      <sz val="11"/>
      <name val="IBM Plex Sans"/>
      <family val="2"/>
      <scheme val="minor"/>
    </font>
    <font>
      <sz val="18"/>
      <color theme="3"/>
      <name val="IBM Plex Sans"/>
      <family val="2"/>
      <scheme val="major"/>
    </font>
    <font>
      <sz val="11"/>
      <color rgb="FF3F3F76"/>
      <name val="IBM Plex Sans"/>
      <family val="2"/>
      <scheme val="minor"/>
    </font>
    <font>
      <sz val="11"/>
      <color theme="0"/>
      <name val="IBM Plex Sans"/>
      <family val="2"/>
      <scheme val="minor"/>
    </font>
    <font>
      <b/>
      <sz val="12"/>
      <color theme="1"/>
      <name val="IBM Plex Sans"/>
      <family val="2"/>
      <scheme val="minor"/>
    </font>
    <font>
      <sz val="12"/>
      <color theme="1"/>
      <name val="IBM Plex Sans"/>
      <family val="2"/>
      <scheme val="minor"/>
    </font>
    <font>
      <sz val="16"/>
      <color theme="1"/>
      <name val="IBM Plex Sans"/>
      <family val="2"/>
      <scheme val="minor"/>
    </font>
    <font>
      <b/>
      <sz val="22"/>
      <color theme="1"/>
      <name val="IBM Plex Sans"/>
      <family val="2"/>
      <scheme val="minor"/>
    </font>
    <font>
      <b/>
      <sz val="12"/>
      <color theme="0"/>
      <name val="IBM Plex Sans"/>
      <family val="2"/>
      <scheme val="minor"/>
    </font>
    <font>
      <sz val="12"/>
      <name val="IBM Plex Sans"/>
      <family val="2"/>
      <scheme val="minor"/>
    </font>
    <font>
      <sz val="12"/>
      <color theme="0"/>
      <name val="IBM Plex Sans"/>
      <family val="2"/>
      <scheme val="minor"/>
    </font>
    <font>
      <b/>
      <sz val="16"/>
      <color theme="1"/>
      <name val="IBM Plex Sans"/>
      <family val="2"/>
      <scheme val="minor"/>
    </font>
    <font>
      <b/>
      <sz val="16"/>
      <name val="IBM Plex Sans"/>
      <family val="2"/>
      <scheme val="minor"/>
    </font>
    <font>
      <b/>
      <sz val="14"/>
      <color theme="1"/>
      <name val="IBM Plex Sans"/>
      <family val="2"/>
      <scheme val="minor"/>
    </font>
    <font>
      <sz val="10"/>
      <color theme="1"/>
      <name val="IBM Plex Sans"/>
      <family val="2"/>
      <scheme val="minor"/>
    </font>
    <font>
      <b/>
      <sz val="11"/>
      <color theme="0"/>
      <name val="IBM Plex Sans"/>
      <family val="2"/>
      <scheme val="minor"/>
    </font>
    <font>
      <b/>
      <sz val="16"/>
      <color theme="0"/>
      <name val="IBM Plex Sans"/>
      <family val="2"/>
      <scheme val="minor"/>
    </font>
    <font>
      <b/>
      <sz val="18"/>
      <color theme="0"/>
      <name val="IBM Plex Sans"/>
      <family val="2"/>
      <scheme val="minor"/>
    </font>
    <font>
      <b/>
      <sz val="20"/>
      <color theme="0"/>
      <name val="IBM Plex Sans"/>
      <family val="2"/>
      <scheme val="minor"/>
    </font>
    <font>
      <b/>
      <sz val="24"/>
      <color theme="0"/>
      <name val="IBM Plex Sans"/>
      <family val="2"/>
      <scheme val="minor"/>
    </font>
    <font>
      <b/>
      <sz val="10"/>
      <color theme="0"/>
      <name val="IBM Plex Sans"/>
      <family val="2"/>
      <scheme val="minor"/>
    </font>
    <font>
      <sz val="10"/>
      <color theme="1"/>
      <name val="IBM Plex Sans"/>
      <family val="2"/>
    </font>
    <font>
      <vertAlign val="subscript"/>
      <sz val="11"/>
      <name val="IBM Plex Sans"/>
      <family val="2"/>
      <scheme val="minor"/>
    </font>
    <font>
      <sz val="11"/>
      <name val="Calibri"/>
      <family val="2"/>
    </font>
    <font>
      <b/>
      <sz val="12"/>
      <color theme="0"/>
      <name val="IBM Plex Sans"/>
      <family val="2"/>
    </font>
  </fonts>
  <fills count="18">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CC99"/>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D5C"/>
        <bgColor indexed="64"/>
      </patternFill>
    </fill>
    <fill>
      <patternFill patternType="solid">
        <fgColor rgb="FFABBEC9"/>
        <bgColor indexed="64"/>
      </patternFill>
    </fill>
    <fill>
      <patternFill patternType="solid">
        <fgColor rgb="FF00B441"/>
        <bgColor indexed="64"/>
      </patternFill>
    </fill>
    <fill>
      <patternFill patternType="solid">
        <fgColor rgb="FF577E94"/>
        <bgColor indexed="64"/>
      </patternFill>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ABBEC9"/>
      </left>
      <right style="thin">
        <color rgb="FFABBEC9"/>
      </right>
      <top style="thin">
        <color rgb="FFABBEC9"/>
      </top>
      <bottom style="thin">
        <color rgb="FFABBEC9"/>
      </bottom>
      <diagonal/>
    </border>
    <border>
      <left style="thin">
        <color rgb="FFABBEC9"/>
      </left>
      <right/>
      <top style="thin">
        <color rgb="FFABBEC9"/>
      </top>
      <bottom style="thin">
        <color rgb="FFABBEC9"/>
      </bottom>
      <diagonal/>
    </border>
    <border>
      <left/>
      <right/>
      <top style="thin">
        <color rgb="FFABBEC9"/>
      </top>
      <bottom style="thin">
        <color rgb="FFABBEC9"/>
      </bottom>
      <diagonal/>
    </border>
    <border>
      <left/>
      <right style="thin">
        <color rgb="FFABBEC9"/>
      </right>
      <top style="thin">
        <color rgb="FFABBEC9"/>
      </top>
      <bottom style="thin">
        <color rgb="FFABBEC9"/>
      </bottom>
      <diagonal/>
    </border>
    <border>
      <left style="thin">
        <color theme="0"/>
      </left>
      <right style="thin">
        <color theme="0"/>
      </right>
      <top style="thin">
        <color theme="0"/>
      </top>
      <bottom style="thin">
        <color theme="0"/>
      </bottom>
      <diagonal/>
    </border>
    <border>
      <left style="thin">
        <color rgb="FFABBEC9"/>
      </left>
      <right style="thin">
        <color rgb="FFABBEC9"/>
      </right>
      <top/>
      <bottom style="thin">
        <color rgb="FFABBEC9"/>
      </bottom>
      <diagonal/>
    </border>
    <border>
      <left style="thin">
        <color rgb="FFABBEC9"/>
      </left>
      <right/>
      <top/>
      <bottom style="thin">
        <color rgb="FFABBEC9"/>
      </bottom>
      <diagonal/>
    </border>
    <border>
      <left/>
      <right style="thin">
        <color rgb="FFABBEC9"/>
      </right>
      <top/>
      <bottom style="thin">
        <color rgb="FFABBEC9"/>
      </bottom>
      <diagonal/>
    </border>
    <border>
      <left style="thin">
        <color rgb="FFABBEC9"/>
      </left>
      <right style="thin">
        <color rgb="FFABBEC9"/>
      </right>
      <top style="thin">
        <color rgb="FFABBEC9"/>
      </top>
      <bottom/>
      <diagonal/>
    </border>
    <border>
      <left/>
      <right/>
      <top/>
      <bottom style="thin">
        <color rgb="FFABBEC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rgb="FFABBEC9"/>
      </right>
      <top style="thin">
        <color rgb="FFABBEC9"/>
      </top>
      <bottom/>
      <diagonal/>
    </border>
    <border>
      <left style="thin">
        <color rgb="FFABBEC9"/>
      </left>
      <right/>
      <top style="thin">
        <color rgb="FFABBEC9"/>
      </top>
      <bottom/>
      <diagonal/>
    </border>
    <border>
      <left/>
      <right/>
      <top style="thin">
        <color rgb="FFABBEC9"/>
      </top>
      <bottom/>
      <diagonal/>
    </border>
    <border>
      <left style="medium">
        <color theme="4" tint="-0.499984740745262"/>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style="thin">
        <color theme="0"/>
      </bottom>
      <diagonal/>
    </border>
    <border>
      <left style="thin">
        <color theme="0"/>
      </left>
      <right style="medium">
        <color theme="4" tint="-0.499984740745262"/>
      </right>
      <top style="medium">
        <color theme="4" tint="-0.499984740745262"/>
      </top>
      <bottom style="thin">
        <color theme="0"/>
      </bottom>
      <diagonal/>
    </border>
    <border>
      <left style="medium">
        <color theme="4" tint="-0.499984740745262"/>
      </left>
      <right style="thin">
        <color theme="0"/>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medium">
        <color theme="4" tint="-0.499984740745262"/>
      </left>
      <right style="thin">
        <color rgb="FFABBEC9"/>
      </right>
      <top/>
      <bottom style="thin">
        <color rgb="FFABBEC9"/>
      </bottom>
      <diagonal/>
    </border>
    <border>
      <left style="thin">
        <color rgb="FFABBEC9"/>
      </left>
      <right style="medium">
        <color theme="4" tint="-0.499984740745262"/>
      </right>
      <top/>
      <bottom style="thin">
        <color rgb="FFABBEC9"/>
      </bottom>
      <diagonal/>
    </border>
    <border>
      <left style="medium">
        <color theme="4" tint="-0.499984740745262"/>
      </left>
      <right style="thin">
        <color rgb="FFABBEC9"/>
      </right>
      <top style="thin">
        <color rgb="FFABBEC9"/>
      </top>
      <bottom style="thin">
        <color rgb="FFABBEC9"/>
      </bottom>
      <diagonal/>
    </border>
    <border>
      <left style="thin">
        <color rgb="FFABBEC9"/>
      </left>
      <right style="medium">
        <color theme="4" tint="-0.499984740745262"/>
      </right>
      <top style="thin">
        <color rgb="FFABBEC9"/>
      </top>
      <bottom style="thin">
        <color rgb="FFABBEC9"/>
      </bottom>
      <diagonal/>
    </border>
    <border>
      <left style="medium">
        <color theme="4" tint="-0.499984740745262"/>
      </left>
      <right/>
      <top style="thin">
        <color rgb="FFABBEC9"/>
      </top>
      <bottom style="medium">
        <color theme="4" tint="-0.499984740745262"/>
      </bottom>
      <diagonal/>
    </border>
    <border>
      <left/>
      <right/>
      <top style="thin">
        <color rgb="FFABBEC9"/>
      </top>
      <bottom style="medium">
        <color theme="4" tint="-0.499984740745262"/>
      </bottom>
      <diagonal/>
    </border>
    <border>
      <left/>
      <right style="medium">
        <color theme="4" tint="-0.499984740745262"/>
      </right>
      <top style="thin">
        <color rgb="FFABBEC9"/>
      </top>
      <bottom style="medium">
        <color theme="4" tint="-0.499984740745262"/>
      </bottom>
      <diagonal/>
    </border>
    <border>
      <left style="medium">
        <color theme="4" tint="-0.499984740745262"/>
      </left>
      <right style="thin">
        <color theme="0"/>
      </right>
      <top style="thin">
        <color theme="0"/>
      </top>
      <bottom/>
      <diagonal/>
    </border>
    <border>
      <left style="medium">
        <color theme="4" tint="-0.499984740745262"/>
      </left>
      <right style="thin">
        <color theme="0"/>
      </right>
      <top/>
      <bottom style="thin">
        <color theme="0"/>
      </bottom>
      <diagonal/>
    </border>
    <border>
      <left style="thin">
        <color theme="0"/>
      </left>
      <right style="thin">
        <color theme="0"/>
      </right>
      <top style="thin">
        <color theme="0"/>
      </top>
      <bottom/>
      <diagonal/>
    </border>
    <border>
      <left style="thin">
        <color rgb="FFB2B2B2"/>
      </left>
      <right style="thin">
        <color rgb="FFB2B2B2"/>
      </right>
      <top/>
      <bottom/>
      <diagonal/>
    </border>
    <border>
      <left style="thin">
        <color theme="0"/>
      </left>
      <right/>
      <top/>
      <bottom/>
      <diagonal/>
    </border>
    <border>
      <left style="thin">
        <color theme="0"/>
      </left>
      <right style="thin">
        <color theme="0"/>
      </right>
      <top style="thin">
        <color theme="0"/>
      </top>
      <bottom style="medium">
        <color indexed="64"/>
      </bottom>
      <diagonal/>
    </border>
    <border>
      <left/>
      <right style="thin">
        <color theme="0"/>
      </right>
      <top style="thin">
        <color theme="0"/>
      </top>
      <bottom style="medium">
        <color indexed="64"/>
      </bottom>
      <diagonal/>
    </border>
    <border>
      <left/>
      <right/>
      <top style="thin">
        <color theme="0"/>
      </top>
      <bottom style="medium">
        <color indexed="64"/>
      </bottom>
      <diagonal/>
    </border>
    <border>
      <left style="thin">
        <color theme="0"/>
      </left>
      <right/>
      <top style="thin">
        <color theme="0"/>
      </top>
      <bottom style="medium">
        <color indexed="64"/>
      </bottom>
      <diagonal/>
    </border>
    <border>
      <left/>
      <right/>
      <top/>
      <bottom style="medium">
        <color indexed="64"/>
      </bottom>
      <diagonal/>
    </border>
  </borders>
  <cellStyleXfs count="1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2" borderId="8" applyNumberFormat="0" applyFont="0" applyAlignment="0" applyProtection="0"/>
    <xf numFmtId="0" fontId="4" fillId="0" borderId="0" applyNumberFormat="0" applyFill="0" applyBorder="0" applyAlignment="0" applyProtection="0"/>
    <xf numFmtId="0" fontId="5" fillId="4" borderId="11" applyNumberFormat="0" applyAlignment="0" applyProtection="0"/>
    <xf numFmtId="0" fontId="1" fillId="0" borderId="12" applyNumberFormat="0" applyFill="0" applyAlignment="0" applyProtection="0"/>
    <xf numFmtId="0" fontId="6" fillId="5" borderId="0" applyNumberFormat="0" applyBorder="0" applyAlignment="0" applyProtection="0"/>
    <xf numFmtId="0" fontId="2" fillId="6" borderId="0" applyNumberFormat="0" applyBorder="0" applyAlignment="0" applyProtection="0"/>
    <xf numFmtId="0" fontId="6"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cellStyleXfs>
  <cellXfs count="316">
    <xf numFmtId="0" fontId="0" fillId="0" borderId="0" xfId="0"/>
    <xf numFmtId="0" fontId="0" fillId="0" borderId="0" xfId="0" applyAlignment="1">
      <alignment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1" xfId="0" applyFill="1" applyBorder="1" applyAlignment="1">
      <alignment horizontal="left" wrapText="1"/>
    </xf>
    <xf numFmtId="3" fontId="0" fillId="0" borderId="1" xfId="0" applyNumberFormat="1" applyBorder="1" applyAlignment="1">
      <alignment horizontal="left" wrapText="1"/>
    </xf>
    <xf numFmtId="3" fontId="0" fillId="0" borderId="0" xfId="0" applyNumberFormat="1" applyAlignment="1">
      <alignment wrapText="1"/>
    </xf>
    <xf numFmtId="3" fontId="0" fillId="0" borderId="0" xfId="0" applyNumberFormat="1"/>
    <xf numFmtId="9" fontId="0" fillId="0" borderId="1" xfId="2" applyFont="1" applyBorder="1" applyAlignment="1">
      <alignment horizontal="left" wrapText="1"/>
    </xf>
    <xf numFmtId="9" fontId="0" fillId="0" borderId="0" xfId="2" applyFont="1" applyAlignment="1">
      <alignment wrapText="1"/>
    </xf>
    <xf numFmtId="9" fontId="0" fillId="0" borderId="0" xfId="2" applyFont="1"/>
    <xf numFmtId="0" fontId="0" fillId="0" borderId="3" xfId="0" applyBorder="1" applyAlignment="1">
      <alignment horizontal="left" wrapText="1"/>
    </xf>
    <xf numFmtId="0" fontId="0" fillId="0" borderId="0" xfId="0" applyFill="1"/>
    <xf numFmtId="3" fontId="0" fillId="0" borderId="0" xfId="0" applyNumberFormat="1" applyBorder="1" applyAlignment="1">
      <alignment wrapText="1"/>
    </xf>
    <xf numFmtId="0" fontId="0" fillId="0" borderId="0" xfId="0" applyNumberFormat="1" applyAlignment="1">
      <alignment wrapText="1"/>
    </xf>
    <xf numFmtId="0" fontId="0" fillId="0" borderId="0" xfId="0" applyNumberFormat="1"/>
    <xf numFmtId="3" fontId="0" fillId="0" borderId="1" xfId="0" applyNumberForma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3" fontId="0" fillId="0" borderId="0" xfId="0" applyNumberFormat="1" applyBorder="1" applyAlignment="1">
      <alignment horizontal="left" wrapText="1"/>
    </xf>
    <xf numFmtId="9" fontId="0" fillId="0" borderId="0" xfId="2" applyFont="1" applyBorder="1" applyAlignment="1">
      <alignment horizontal="left" wrapText="1"/>
    </xf>
    <xf numFmtId="0" fontId="0" fillId="0" borderId="0" xfId="0" applyBorder="1" applyAlignment="1">
      <alignment horizontal="left"/>
    </xf>
    <xf numFmtId="3" fontId="0" fillId="0" borderId="0" xfId="0" applyNumberFormat="1" applyBorder="1" applyAlignment="1">
      <alignment horizontal="left"/>
    </xf>
    <xf numFmtId="9" fontId="0" fillId="0" borderId="0" xfId="2" applyFont="1" applyBorder="1" applyAlignment="1">
      <alignment horizontal="left"/>
    </xf>
    <xf numFmtId="0" fontId="0" fillId="0" borderId="0" xfId="0" applyBorder="1"/>
    <xf numFmtId="3" fontId="0" fillId="0" borderId="0" xfId="0" applyNumberFormat="1" applyBorder="1"/>
    <xf numFmtId="9" fontId="0" fillId="0" borderId="0" xfId="2" applyFont="1" applyBorder="1"/>
    <xf numFmtId="9" fontId="0" fillId="0" borderId="0" xfId="2" applyFont="1" applyBorder="1" applyAlignment="1">
      <alignment wrapText="1"/>
    </xf>
    <xf numFmtId="0" fontId="0" fillId="0" borderId="1" xfId="0" applyFill="1" applyBorder="1" applyAlignment="1">
      <alignment horizontal="left"/>
    </xf>
    <xf numFmtId="0" fontId="0" fillId="0" borderId="1" xfId="2" applyNumberFormat="1" applyFont="1" applyFill="1" applyBorder="1" applyAlignment="1" applyProtection="1">
      <alignment horizontal="left"/>
      <protection locked="0"/>
    </xf>
    <xf numFmtId="9" fontId="0" fillId="0" borderId="1" xfId="2" applyFont="1" applyFill="1" applyBorder="1" applyAlignment="1">
      <alignment horizontal="left" wrapText="1"/>
    </xf>
    <xf numFmtId="3" fontId="3" fillId="0" borderId="1" xfId="0" applyNumberFormat="1" applyFont="1" applyFill="1" applyBorder="1" applyAlignment="1">
      <alignment horizontal="left"/>
    </xf>
    <xf numFmtId="9" fontId="3" fillId="0" borderId="1" xfId="2" applyFont="1" applyFill="1" applyBorder="1" applyAlignment="1">
      <alignment horizontal="left"/>
    </xf>
    <xf numFmtId="3" fontId="0" fillId="0" borderId="1" xfId="0" applyNumberFormat="1" applyFill="1" applyBorder="1" applyAlignment="1">
      <alignment horizontal="left"/>
    </xf>
    <xf numFmtId="9" fontId="0" fillId="0" borderId="1" xfId="2" applyFont="1" applyFill="1" applyBorder="1" applyAlignment="1">
      <alignment horizontal="left"/>
    </xf>
    <xf numFmtId="9" fontId="2" fillId="0" borderId="1" xfId="2" applyFont="1" applyFill="1" applyBorder="1" applyAlignment="1" applyProtection="1">
      <alignment horizontal="left"/>
      <protection locked="0"/>
    </xf>
    <xf numFmtId="3" fontId="3" fillId="0" borderId="1" xfId="0" applyNumberFormat="1" applyFont="1" applyFill="1" applyBorder="1" applyAlignment="1">
      <alignment horizontal="left" wrapText="1"/>
    </xf>
    <xf numFmtId="3" fontId="2" fillId="0" borderId="1" xfId="1" applyNumberFormat="1" applyFont="1" applyFill="1" applyBorder="1" applyAlignment="1" applyProtection="1">
      <alignment horizontal="left"/>
      <protection locked="0"/>
    </xf>
    <xf numFmtId="3" fontId="2" fillId="0" borderId="1" xfId="0" applyNumberFormat="1" applyFont="1" applyFill="1" applyBorder="1" applyAlignment="1">
      <alignment horizontal="left"/>
    </xf>
    <xf numFmtId="3" fontId="0" fillId="0" borderId="3" xfId="0" applyNumberFormat="1" applyFill="1" applyBorder="1" applyAlignment="1">
      <alignment horizontal="left" wrapText="1"/>
    </xf>
    <xf numFmtId="3" fontId="0" fillId="0" borderId="1" xfId="0" applyNumberFormat="1" applyFont="1" applyFill="1" applyBorder="1" applyAlignment="1">
      <alignment horizontal="left" wrapText="1"/>
    </xf>
    <xf numFmtId="3" fontId="2" fillId="0" borderId="1" xfId="2" applyNumberFormat="1" applyFont="1" applyFill="1" applyBorder="1" applyAlignment="1">
      <alignment horizontal="left"/>
    </xf>
    <xf numFmtId="3" fontId="2" fillId="0" borderId="1" xfId="3" applyNumberFormat="1" applyFont="1" applyFill="1" applyBorder="1" applyAlignment="1" applyProtection="1">
      <alignment horizontal="left"/>
      <protection locked="0"/>
    </xf>
    <xf numFmtId="3" fontId="3" fillId="0" borderId="1" xfId="3" applyNumberFormat="1" applyFont="1" applyFill="1" applyBorder="1" applyAlignment="1" applyProtection="1">
      <alignment horizontal="left"/>
      <protection locked="0"/>
    </xf>
    <xf numFmtId="9" fontId="0" fillId="0" borderId="1" xfId="0" applyNumberFormat="1" applyFill="1" applyBorder="1" applyAlignment="1">
      <alignment horizontal="left"/>
    </xf>
    <xf numFmtId="0" fontId="0" fillId="0" borderId="0" xfId="0" applyFill="1" applyAlignment="1">
      <alignment horizontal="left" wrapText="1"/>
    </xf>
    <xf numFmtId="3" fontId="0" fillId="0" borderId="1" xfId="0" applyNumberFormat="1" applyFont="1" applyFill="1" applyBorder="1" applyAlignment="1">
      <alignment horizontal="left"/>
    </xf>
    <xf numFmtId="9" fontId="2" fillId="0" borderId="1" xfId="2" applyFont="1" applyFill="1" applyBorder="1" applyAlignment="1">
      <alignment horizontal="left"/>
    </xf>
    <xf numFmtId="9" fontId="2" fillId="0" borderId="1" xfId="2" applyFont="1" applyFill="1" applyBorder="1" applyAlignment="1">
      <alignment horizontal="left" wrapText="1"/>
    </xf>
    <xf numFmtId="0" fontId="0" fillId="0" borderId="1" xfId="4" applyFont="1" applyFill="1" applyBorder="1" applyAlignment="1">
      <alignment horizontal="left" wrapText="1"/>
    </xf>
    <xf numFmtId="3" fontId="0" fillId="0" borderId="3" xfId="0" applyNumberFormat="1" applyBorder="1" applyAlignment="1">
      <alignment horizontal="left" wrapText="1"/>
    </xf>
    <xf numFmtId="3" fontId="0" fillId="0" borderId="2" xfId="0" applyNumberFormat="1" applyFill="1" applyBorder="1" applyAlignment="1">
      <alignment horizontal="left" wrapText="1"/>
    </xf>
    <xf numFmtId="0" fontId="0" fillId="3" borderId="1" xfId="0" applyFill="1" applyBorder="1" applyAlignment="1">
      <alignment horizontal="left" wrapText="1"/>
    </xf>
    <xf numFmtId="0" fontId="0" fillId="0" borderId="0" xfId="0" applyNumberFormat="1" applyBorder="1" applyAlignment="1">
      <alignment wrapText="1"/>
    </xf>
    <xf numFmtId="0" fontId="0" fillId="0" borderId="0" xfId="0" applyNumberFormat="1" applyBorder="1" applyAlignment="1">
      <alignment horizontal="left" wrapText="1"/>
    </xf>
    <xf numFmtId="0" fontId="0" fillId="0" borderId="0" xfId="0" applyNumberFormat="1" applyBorder="1"/>
    <xf numFmtId="3" fontId="2" fillId="0" borderId="1" xfId="1" applyNumberFormat="1" applyFont="1" applyFill="1" applyBorder="1" applyAlignment="1" applyProtection="1">
      <alignment horizontal="left" wrapText="1"/>
      <protection locked="0"/>
    </xf>
    <xf numFmtId="3" fontId="2" fillId="0" borderId="1" xfId="3" applyNumberFormat="1" applyFont="1" applyBorder="1" applyAlignment="1" applyProtection="1">
      <alignment horizontal="left" wrapText="1"/>
      <protection locked="0"/>
    </xf>
    <xf numFmtId="0" fontId="0" fillId="0" borderId="1" xfId="2" applyNumberFormat="1" applyFont="1" applyFill="1" applyBorder="1" applyAlignment="1" applyProtection="1">
      <alignment horizontal="left" wrapText="1"/>
      <protection locked="0"/>
    </xf>
    <xf numFmtId="0" fontId="0" fillId="0" borderId="1" xfId="0" applyBorder="1" applyAlignment="1">
      <alignment horizontal="left"/>
    </xf>
    <xf numFmtId="3" fontId="2" fillId="0" borderId="1" xfId="3" applyNumberFormat="1" applyFont="1" applyFill="1" applyBorder="1" applyAlignment="1" applyProtection="1">
      <alignment horizontal="left" wrapText="1"/>
      <protection locked="0"/>
    </xf>
    <xf numFmtId="3" fontId="2" fillId="0" borderId="1" xfId="0" applyNumberFormat="1" applyFont="1" applyFill="1" applyBorder="1" applyAlignment="1">
      <alignment horizontal="left" wrapText="1"/>
    </xf>
    <xf numFmtId="3" fontId="2" fillId="0" borderId="1" xfId="0" applyNumberFormat="1" applyFont="1" applyFill="1" applyBorder="1" applyAlignment="1" applyProtection="1">
      <alignment horizontal="left" wrapText="1"/>
      <protection locked="0"/>
    </xf>
    <xf numFmtId="9" fontId="3" fillId="0" borderId="1" xfId="2" applyFont="1" applyFill="1" applyBorder="1" applyAlignment="1">
      <alignment horizontal="left" wrapText="1"/>
    </xf>
    <xf numFmtId="3" fontId="2" fillId="0" borderId="1" xfId="0" applyNumberFormat="1" applyFont="1" applyBorder="1" applyAlignment="1" applyProtection="1">
      <alignment horizontal="left" wrapText="1"/>
      <protection locked="0"/>
    </xf>
    <xf numFmtId="14" fontId="0" fillId="0" borderId="1" xfId="0" applyNumberFormat="1" applyBorder="1" applyAlignment="1">
      <alignment horizontal="left"/>
    </xf>
    <xf numFmtId="3" fontId="2" fillId="0" borderId="10" xfId="1" applyNumberFormat="1" applyFont="1" applyFill="1" applyBorder="1" applyAlignment="1" applyProtection="1">
      <alignment horizontal="left" wrapText="1"/>
    </xf>
    <xf numFmtId="14" fontId="0" fillId="0" borderId="1" xfId="0" applyNumberFormat="1" applyBorder="1" applyAlignment="1">
      <alignment horizontal="left" wrapText="1"/>
    </xf>
    <xf numFmtId="3" fontId="2" fillId="0" borderId="1" xfId="0" applyNumberFormat="1" applyFont="1" applyBorder="1" applyAlignment="1" applyProtection="1">
      <alignment horizontal="left"/>
      <protection locked="0"/>
    </xf>
    <xf numFmtId="3" fontId="0" fillId="0" borderId="1" xfId="0" applyNumberFormat="1" applyBorder="1" applyAlignment="1">
      <alignment horizontal="left"/>
    </xf>
    <xf numFmtId="0" fontId="3" fillId="0" borderId="0" xfId="0" applyFont="1" applyBorder="1" applyAlignment="1">
      <alignment horizontal="left" wrapText="1"/>
    </xf>
    <xf numFmtId="3" fontId="3" fillId="0" borderId="1" xfId="0" applyNumberFormat="1" applyFont="1" applyBorder="1" applyAlignment="1">
      <alignment horizontal="left" wrapText="1"/>
    </xf>
    <xf numFmtId="9" fontId="3" fillId="0" borderId="1" xfId="2" applyFont="1" applyBorder="1" applyAlignment="1">
      <alignment horizontal="left" wrapText="1"/>
    </xf>
    <xf numFmtId="0" fontId="3" fillId="0" borderId="1" xfId="0" applyFont="1" applyBorder="1" applyAlignment="1">
      <alignment horizontal="left" wrapText="1"/>
    </xf>
    <xf numFmtId="0" fontId="3" fillId="3"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4" applyFont="1" applyFill="1" applyBorder="1" applyAlignment="1">
      <alignment horizontal="left" wrapText="1"/>
    </xf>
    <xf numFmtId="0" fontId="0" fillId="0" borderId="0" xfId="0" applyAlignment="1">
      <alignment horizontal="center" vertical="center" wrapText="1"/>
    </xf>
    <xf numFmtId="0" fontId="0" fillId="0" borderId="0" xfId="0" applyAlignment="1">
      <alignment horizontal="center" vertical="center"/>
    </xf>
    <xf numFmtId="9" fontId="0" fillId="0" borderId="1" xfId="2" applyNumberFormat="1" applyFont="1" applyFill="1" applyBorder="1" applyAlignment="1">
      <alignment horizontal="left" wrapText="1"/>
    </xf>
    <xf numFmtId="0" fontId="8" fillId="3" borderId="0" xfId="0" applyFont="1" applyFill="1" applyAlignment="1">
      <alignment wrapText="1"/>
    </xf>
    <xf numFmtId="0" fontId="11" fillId="14" borderId="13" xfId="6" applyFont="1" applyFill="1" applyBorder="1" applyAlignment="1">
      <alignment horizontal="left" vertical="center" wrapText="1"/>
    </xf>
    <xf numFmtId="3" fontId="12" fillId="3" borderId="13" xfId="6" applyNumberFormat="1" applyFont="1" applyFill="1" applyBorder="1" applyAlignment="1">
      <alignment horizontal="left" vertical="center" wrapText="1"/>
    </xf>
    <xf numFmtId="0" fontId="12" fillId="3" borderId="13" xfId="6" applyFont="1" applyFill="1" applyBorder="1" applyAlignment="1">
      <alignment horizontal="left" vertical="center" wrapText="1"/>
    </xf>
    <xf numFmtId="49" fontId="8" fillId="3" borderId="18" xfId="9" applyNumberFormat="1" applyFont="1" applyFill="1" applyBorder="1" applyAlignment="1">
      <alignment horizontal="left" vertical="center" wrapText="1"/>
    </xf>
    <xf numFmtId="0" fontId="8" fillId="3" borderId="18" xfId="9" applyFont="1" applyFill="1" applyBorder="1" applyAlignment="1">
      <alignment horizontal="left" vertical="center" wrapText="1"/>
    </xf>
    <xf numFmtId="0" fontId="8" fillId="3" borderId="18" xfId="9" applyFont="1" applyFill="1" applyBorder="1" applyAlignment="1">
      <alignment horizontal="right" vertical="center" wrapText="1"/>
    </xf>
    <xf numFmtId="3" fontId="8" fillId="3" borderId="18" xfId="9" applyNumberFormat="1" applyFont="1" applyFill="1" applyBorder="1" applyAlignment="1">
      <alignment horizontal="right" vertical="center" wrapText="1"/>
    </xf>
    <xf numFmtId="3" fontId="8" fillId="3" borderId="19" xfId="9" applyNumberFormat="1" applyFont="1" applyFill="1" applyBorder="1" applyAlignment="1">
      <alignment horizontal="right" vertical="center" wrapText="1"/>
    </xf>
    <xf numFmtId="3" fontId="8" fillId="3" borderId="20" xfId="9" applyNumberFormat="1" applyFont="1" applyFill="1" applyBorder="1" applyAlignment="1">
      <alignment horizontal="right" vertical="center" wrapText="1"/>
    </xf>
    <xf numFmtId="49" fontId="8" fillId="3" borderId="13" xfId="9" applyNumberFormat="1" applyFont="1" applyFill="1" applyBorder="1" applyAlignment="1">
      <alignment horizontal="left" vertical="center" wrapText="1"/>
    </xf>
    <xf numFmtId="0" fontId="8" fillId="3" borderId="13" xfId="9" applyFont="1" applyFill="1" applyBorder="1" applyAlignment="1">
      <alignment horizontal="left" vertical="center" wrapText="1"/>
    </xf>
    <xf numFmtId="0" fontId="8" fillId="3" borderId="13" xfId="9" applyFont="1" applyFill="1" applyBorder="1" applyAlignment="1">
      <alignment horizontal="right" vertical="center" wrapText="1"/>
    </xf>
    <xf numFmtId="3" fontId="8" fillId="3" borderId="13" xfId="9" applyNumberFormat="1" applyFont="1" applyFill="1" applyBorder="1" applyAlignment="1">
      <alignment horizontal="right" vertical="center" wrapText="1"/>
    </xf>
    <xf numFmtId="3" fontId="8" fillId="3" borderId="14" xfId="9" applyNumberFormat="1" applyFont="1" applyFill="1" applyBorder="1" applyAlignment="1">
      <alignment horizontal="right" vertical="center" wrapText="1"/>
    </xf>
    <xf numFmtId="3" fontId="8" fillId="3" borderId="16" xfId="9" applyNumberFormat="1" applyFont="1" applyFill="1" applyBorder="1" applyAlignment="1">
      <alignment horizontal="right" vertical="center" wrapText="1"/>
    </xf>
    <xf numFmtId="0" fontId="8" fillId="3" borderId="16" xfId="9" applyFont="1" applyFill="1" applyBorder="1" applyAlignment="1">
      <alignment vertical="center" wrapText="1"/>
    </xf>
    <xf numFmtId="0" fontId="13" fillId="12" borderId="13" xfId="12" applyFont="1" applyFill="1" applyBorder="1" applyAlignment="1">
      <alignment vertical="center" wrapText="1"/>
    </xf>
    <xf numFmtId="0" fontId="14" fillId="3" borderId="22" xfId="0" applyFont="1" applyFill="1" applyBorder="1" applyAlignment="1">
      <alignment horizontal="left" wrapText="1"/>
    </xf>
    <xf numFmtId="0" fontId="12" fillId="3" borderId="15" xfId="6" applyFont="1" applyFill="1" applyBorder="1" applyAlignment="1">
      <alignment horizontal="left" vertical="center" wrapText="1"/>
    </xf>
    <xf numFmtId="0" fontId="14" fillId="3" borderId="22" xfId="0" applyFont="1" applyFill="1" applyBorder="1" applyAlignment="1">
      <alignment wrapText="1"/>
    </xf>
    <xf numFmtId="0" fontId="8" fillId="13" borderId="0" xfId="0" applyFont="1" applyFill="1" applyAlignment="1">
      <alignment wrapText="1"/>
    </xf>
    <xf numFmtId="0" fontId="7" fillId="13" borderId="0" xfId="0" applyFont="1" applyFill="1" applyAlignment="1">
      <alignment wrapText="1"/>
    </xf>
    <xf numFmtId="0" fontId="12" fillId="13" borderId="0" xfId="6" applyFont="1" applyFill="1" applyBorder="1" applyAlignment="1">
      <alignment vertical="center" wrapText="1"/>
    </xf>
    <xf numFmtId="0" fontId="12" fillId="13" borderId="0" xfId="6" applyFont="1" applyFill="1" applyBorder="1" applyAlignment="1">
      <alignment horizontal="left" vertical="center" wrapText="1"/>
    </xf>
    <xf numFmtId="0" fontId="11" fillId="15" borderId="13" xfId="14" applyFont="1" applyFill="1" applyBorder="1" applyAlignment="1">
      <alignment horizontal="left" vertical="center" wrapText="1"/>
    </xf>
    <xf numFmtId="3" fontId="12" fillId="3" borderId="21" xfId="6" applyNumberFormat="1" applyFont="1" applyFill="1" applyBorder="1" applyAlignment="1">
      <alignment horizontal="left" vertical="center" wrapText="1"/>
    </xf>
    <xf numFmtId="0" fontId="11" fillId="15" borderId="18" xfId="14" applyFont="1" applyFill="1" applyBorder="1" applyAlignment="1">
      <alignment horizontal="left" vertical="center" wrapText="1"/>
    </xf>
    <xf numFmtId="0" fontId="8" fillId="3" borderId="0" xfId="0" applyFont="1" applyFill="1" applyBorder="1" applyAlignment="1">
      <alignment wrapText="1"/>
    </xf>
    <xf numFmtId="0" fontId="11" fillId="3" borderId="0" xfId="6" applyFont="1" applyFill="1" applyBorder="1" applyAlignment="1">
      <alignment horizontal="left" vertical="center" wrapText="1"/>
    </xf>
    <xf numFmtId="3" fontId="12" fillId="3" borderId="0" xfId="6" applyNumberFormat="1" applyFont="1" applyFill="1" applyBorder="1" applyAlignment="1">
      <alignment horizontal="left" vertical="center" wrapText="1"/>
    </xf>
    <xf numFmtId="0" fontId="17" fillId="13" borderId="0" xfId="0" applyFont="1" applyFill="1" applyAlignment="1">
      <alignment horizontal="left" vertical="center" wrapText="1"/>
    </xf>
    <xf numFmtId="0" fontId="16" fillId="13" borderId="0" xfId="0" applyFont="1" applyFill="1" applyAlignment="1">
      <alignment horizontal="left" vertical="center"/>
    </xf>
    <xf numFmtId="0" fontId="8" fillId="13" borderId="0" xfId="0" applyFont="1" applyFill="1" applyAlignment="1"/>
    <xf numFmtId="0" fontId="13" fillId="15" borderId="6" xfId="6" applyFont="1" applyFill="1" applyBorder="1" applyAlignment="1">
      <alignment horizontal="left" vertical="center" wrapText="1"/>
    </xf>
    <xf numFmtId="0" fontId="13" fillId="15" borderId="4" xfId="6" applyFont="1" applyFill="1" applyBorder="1" applyAlignment="1">
      <alignment vertical="center" wrapText="1"/>
    </xf>
    <xf numFmtId="3" fontId="8" fillId="3" borderId="0" xfId="9" applyNumberFormat="1" applyFont="1" applyFill="1" applyBorder="1" applyAlignment="1">
      <alignment horizontal="right" vertical="center" wrapText="1"/>
    </xf>
    <xf numFmtId="0" fontId="13" fillId="3" borderId="0" xfId="8" applyFont="1" applyFill="1" applyBorder="1" applyAlignment="1">
      <alignment horizontal="right" vertical="center" wrapText="1"/>
    </xf>
    <xf numFmtId="3" fontId="7" fillId="3" borderId="0" xfId="9" applyNumberFormat="1" applyFont="1" applyFill="1" applyBorder="1" applyAlignment="1">
      <alignment wrapText="1"/>
    </xf>
    <xf numFmtId="0" fontId="13" fillId="13" borderId="0" xfId="6" applyFont="1" applyFill="1" applyBorder="1" applyAlignment="1">
      <alignment horizontal="left" vertical="center" wrapText="1"/>
    </xf>
    <xf numFmtId="0" fontId="13" fillId="12" borderId="0" xfId="12" applyFont="1" applyFill="1" applyBorder="1" applyAlignment="1">
      <alignment vertical="center" wrapText="1"/>
    </xf>
    <xf numFmtId="0" fontId="13" fillId="12" borderId="17" xfId="12" applyFont="1" applyFill="1" applyBorder="1" applyAlignment="1">
      <alignment vertical="center" wrapText="1"/>
    </xf>
    <xf numFmtId="0" fontId="18" fillId="12" borderId="0" xfId="12" applyFont="1" applyFill="1" applyBorder="1" applyAlignment="1">
      <alignment horizontal="center" vertical="center" wrapText="1"/>
    </xf>
    <xf numFmtId="0" fontId="23" fillId="12" borderId="0" xfId="12" applyFont="1" applyFill="1" applyBorder="1" applyAlignment="1">
      <alignment horizontal="center" vertical="center" wrapText="1"/>
    </xf>
    <xf numFmtId="0" fontId="20" fillId="12" borderId="0" xfId="12" applyFont="1" applyFill="1" applyBorder="1" applyAlignment="1">
      <alignment horizontal="left" vertical="top"/>
    </xf>
    <xf numFmtId="0" fontId="21" fillId="12" borderId="0" xfId="12" applyFont="1" applyFill="1" applyBorder="1" applyAlignment="1">
      <alignment horizontal="left" vertical="top"/>
    </xf>
    <xf numFmtId="3" fontId="0" fillId="0" borderId="3" xfId="0" applyNumberFormat="1" applyBorder="1" applyAlignment="1">
      <alignment horizontal="left"/>
    </xf>
    <xf numFmtId="0" fontId="18" fillId="12" borderId="17" xfId="12" applyFont="1" applyFill="1" applyBorder="1" applyAlignment="1">
      <alignment horizontal="center" vertical="center" wrapText="1"/>
    </xf>
    <xf numFmtId="0" fontId="19" fillId="12" borderId="0" xfId="12" applyFont="1" applyFill="1" applyBorder="1" applyAlignment="1">
      <alignment horizontal="left" vertical="top"/>
    </xf>
    <xf numFmtId="0" fontId="1" fillId="0" borderId="0" xfId="0" applyFont="1" applyAlignment="1">
      <alignment wrapText="1"/>
    </xf>
    <xf numFmtId="0" fontId="1" fillId="0" borderId="0" xfId="0" applyFont="1"/>
    <xf numFmtId="0" fontId="8" fillId="3" borderId="0" xfId="13" applyFont="1" applyFill="1" applyBorder="1" applyAlignment="1">
      <alignment horizontal="left" vertical="center" wrapText="1"/>
    </xf>
    <xf numFmtId="0" fontId="13" fillId="12" borderId="14" xfId="12" applyFont="1" applyFill="1" applyBorder="1" applyAlignment="1">
      <alignment vertical="center" wrapText="1"/>
    </xf>
    <xf numFmtId="0" fontId="8" fillId="3" borderId="0" xfId="0" applyFont="1" applyFill="1" applyAlignment="1"/>
    <xf numFmtId="0" fontId="7" fillId="3" borderId="35" xfId="9" applyFont="1" applyFill="1" applyBorder="1" applyAlignment="1">
      <alignment horizontal="left" vertical="center" wrapText="1"/>
    </xf>
    <xf numFmtId="3" fontId="8" fillId="3" borderId="36" xfId="9" applyNumberFormat="1" applyFont="1" applyFill="1" applyBorder="1" applyAlignment="1">
      <alignment horizontal="right" vertical="center" wrapText="1"/>
    </xf>
    <xf numFmtId="0" fontId="7" fillId="3" borderId="37" xfId="9" applyFont="1" applyFill="1" applyBorder="1" applyAlignment="1">
      <alignment horizontal="left" vertical="center" wrapText="1"/>
    </xf>
    <xf numFmtId="3" fontId="8" fillId="3" borderId="38" xfId="9" applyNumberFormat="1" applyFont="1" applyFill="1" applyBorder="1" applyAlignment="1">
      <alignment horizontal="right" vertical="center" wrapText="1"/>
    </xf>
    <xf numFmtId="0" fontId="7" fillId="13" borderId="39" xfId="9" applyFont="1" applyFill="1" applyBorder="1" applyAlignment="1">
      <alignment wrapText="1"/>
    </xf>
    <xf numFmtId="0" fontId="7" fillId="13" borderId="40" xfId="9" applyFont="1" applyFill="1" applyBorder="1" applyAlignment="1">
      <alignment wrapText="1"/>
    </xf>
    <xf numFmtId="3" fontId="7" fillId="13" borderId="40" xfId="9" applyNumberFormat="1" applyFont="1" applyFill="1" applyBorder="1" applyAlignment="1">
      <alignment wrapText="1"/>
    </xf>
    <xf numFmtId="3" fontId="7" fillId="13" borderId="41" xfId="9" applyNumberFormat="1" applyFont="1" applyFill="1" applyBorder="1" applyAlignment="1">
      <alignment wrapText="1"/>
    </xf>
    <xf numFmtId="3" fontId="7" fillId="16" borderId="16" xfId="9" applyNumberFormat="1" applyFont="1" applyFill="1" applyBorder="1" applyAlignment="1">
      <alignment wrapText="1"/>
    </xf>
    <xf numFmtId="0" fontId="18" fillId="12" borderId="17" xfId="12" applyFont="1" applyFill="1" applyBorder="1" applyAlignment="1">
      <alignment horizontal="center" vertical="center" wrapText="1"/>
    </xf>
    <xf numFmtId="0" fontId="18" fillId="12" borderId="44" xfId="12" applyFont="1" applyFill="1" applyBorder="1" applyAlignment="1">
      <alignment horizontal="center" vertical="center" wrapText="1"/>
    </xf>
    <xf numFmtId="0" fontId="3" fillId="0" borderId="1" xfId="2" applyNumberFormat="1" applyFont="1" applyFill="1" applyBorder="1" applyAlignment="1" applyProtection="1">
      <alignment horizontal="left"/>
      <protection locked="0"/>
    </xf>
    <xf numFmtId="0" fontId="18" fillId="12" borderId="26" xfId="12" applyFont="1" applyFill="1" applyBorder="1" applyAlignment="1">
      <alignment horizontal="center" vertical="center" wrapText="1"/>
    </xf>
    <xf numFmtId="0" fontId="3" fillId="17" borderId="17" xfId="12" applyFont="1" applyFill="1" applyBorder="1" applyAlignment="1">
      <alignment horizontal="center" vertical="center" wrapText="1"/>
    </xf>
    <xf numFmtId="165" fontId="3" fillId="17" borderId="17" xfId="1" applyNumberFormat="1" applyFont="1" applyFill="1" applyBorder="1" applyAlignment="1">
      <alignment horizontal="center" vertical="center" wrapText="1"/>
    </xf>
    <xf numFmtId="165" fontId="11" fillId="15" borderId="5" xfId="1" applyNumberFormat="1" applyFont="1" applyFill="1" applyBorder="1" applyAlignment="1">
      <alignment horizontal="left" vertical="center" wrapText="1"/>
    </xf>
    <xf numFmtId="0" fontId="8" fillId="3" borderId="13" xfId="13" applyFont="1" applyFill="1" applyBorder="1" applyAlignment="1">
      <alignment horizontal="left" vertical="center" wrapText="1"/>
    </xf>
    <xf numFmtId="0" fontId="10" fillId="3" borderId="0" xfId="0" applyFont="1" applyFill="1" applyAlignment="1">
      <alignment horizontal="left" wrapText="1"/>
    </xf>
    <xf numFmtId="0" fontId="9" fillId="3" borderId="0" xfId="0" applyFont="1" applyFill="1" applyAlignment="1">
      <alignment horizontal="left" vertical="center" wrapText="1"/>
    </xf>
    <xf numFmtId="0" fontId="0" fillId="0" borderId="0" xfId="0" applyFont="1"/>
    <xf numFmtId="0" fontId="0" fillId="3" borderId="1" xfId="0" applyFill="1" applyBorder="1" applyAlignment="1">
      <alignment horizontal="left"/>
    </xf>
    <xf numFmtId="3" fontId="0" fillId="3" borderId="1" xfId="0" applyNumberFormat="1" applyFill="1" applyBorder="1" applyAlignment="1">
      <alignment horizontal="left"/>
    </xf>
    <xf numFmtId="3" fontId="2" fillId="0" borderId="1" xfId="1" applyNumberFormat="1" applyFont="1" applyFill="1" applyBorder="1" applyAlignment="1" applyProtection="1">
      <alignment horizontal="left" wrapText="1"/>
    </xf>
    <xf numFmtId="0" fontId="22" fillId="12" borderId="0" xfId="12" applyFont="1" applyFill="1" applyBorder="1" applyAlignment="1">
      <alignment horizontal="left" vertical="center"/>
    </xf>
    <xf numFmtId="0" fontId="13" fillId="12" borderId="0" xfId="12" applyFont="1" applyFill="1" applyBorder="1" applyAlignment="1">
      <alignment horizontal="left" vertical="center" wrapText="1"/>
    </xf>
    <xf numFmtId="0" fontId="0" fillId="0" borderId="1"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14" fontId="3" fillId="0" borderId="1" xfId="0" applyNumberFormat="1" applyFont="1" applyBorder="1" applyAlignment="1">
      <alignment horizontal="left" wrapText="1"/>
    </xf>
    <xf numFmtId="0" fontId="3" fillId="0" borderId="1" xfId="0" applyFont="1" applyBorder="1" applyAlignment="1" applyProtection="1">
      <alignment horizontal="left" wrapText="1"/>
      <protection locked="0"/>
    </xf>
    <xf numFmtId="0" fontId="0" fillId="0" borderId="2" xfId="0" applyBorder="1" applyAlignment="1">
      <alignment horizontal="left" wrapText="1"/>
    </xf>
    <xf numFmtId="0" fontId="0" fillId="0" borderId="1" xfId="0" applyBorder="1" applyAlignment="1" applyProtection="1">
      <alignment horizontal="left"/>
      <protection locked="0"/>
    </xf>
    <xf numFmtId="0" fontId="2" fillId="0" borderId="1" xfId="0" applyFont="1" applyBorder="1" applyAlignment="1" applyProtection="1">
      <alignment horizontal="left"/>
      <protection locked="0"/>
    </xf>
    <xf numFmtId="0" fontId="3" fillId="0" borderId="3" xfId="0" applyFont="1" applyBorder="1" applyAlignment="1">
      <alignment horizontal="left"/>
    </xf>
    <xf numFmtId="0" fontId="3" fillId="0" borderId="3" xfId="0" applyFont="1" applyBorder="1" applyAlignment="1">
      <alignment horizontal="left" wrapText="1"/>
    </xf>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3" xfId="4" applyFont="1" applyFill="1" applyBorder="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26" fillId="0" borderId="1" xfId="0" applyFont="1" applyBorder="1" applyAlignment="1">
      <alignment horizontal="left" wrapText="1"/>
    </xf>
    <xf numFmtId="0" fontId="0" fillId="0" borderId="3" xfId="0" applyBorder="1" applyAlignment="1">
      <alignment horizontal="left"/>
    </xf>
    <xf numFmtId="0" fontId="3" fillId="0" borderId="7" xfId="0" applyFont="1" applyBorder="1" applyAlignment="1">
      <alignment horizontal="left" wrapText="1"/>
    </xf>
    <xf numFmtId="0" fontId="3" fillId="0" borderId="45" xfId="0" applyFont="1" applyBorder="1" applyAlignment="1">
      <alignment horizontal="left" wrapText="1"/>
    </xf>
    <xf numFmtId="3" fontId="0" fillId="0" borderId="0" xfId="0" applyNumberFormat="1" applyAlignment="1">
      <alignment horizontal="left"/>
    </xf>
    <xf numFmtId="9" fontId="13" fillId="12" borderId="0" xfId="12" applyNumberFormat="1" applyFont="1" applyFill="1" applyBorder="1" applyAlignment="1">
      <alignment vertical="center" wrapText="1"/>
    </xf>
    <xf numFmtId="9" fontId="0" fillId="0" borderId="1" xfId="0" applyNumberFormat="1" applyFill="1" applyBorder="1" applyAlignment="1">
      <alignment horizontal="left" wrapText="1"/>
    </xf>
    <xf numFmtId="9" fontId="0" fillId="0" borderId="0" xfId="2" applyNumberFormat="1" applyFont="1"/>
    <xf numFmtId="3" fontId="13" fillId="12" borderId="0" xfId="12" applyNumberFormat="1" applyFont="1" applyFill="1" applyBorder="1" applyAlignment="1">
      <alignment vertical="center" wrapText="1"/>
    </xf>
    <xf numFmtId="3" fontId="2" fillId="0" borderId="1" xfId="1" applyNumberFormat="1" applyFont="1" applyBorder="1" applyAlignment="1" applyProtection="1">
      <alignment horizontal="left"/>
      <protection locked="0"/>
    </xf>
    <xf numFmtId="3" fontId="3" fillId="0" borderId="1" xfId="7" applyNumberFormat="1" applyFont="1" applyFill="1" applyBorder="1" applyAlignment="1">
      <alignment horizontal="left" wrapText="1"/>
    </xf>
    <xf numFmtId="9" fontId="2" fillId="0" borderId="1" xfId="2" applyNumberFormat="1" applyFont="1" applyFill="1" applyBorder="1" applyAlignment="1">
      <alignment horizontal="left" wrapText="1"/>
    </xf>
    <xf numFmtId="3" fontId="0" fillId="0" borderId="1" xfId="0" applyNumberFormat="1" applyFont="1" applyBorder="1" applyAlignment="1">
      <alignment horizontal="left" wrapText="1"/>
    </xf>
    <xf numFmtId="3" fontId="0" fillId="0" borderId="1" xfId="0" applyNumberFormat="1" applyFont="1" applyFill="1" applyBorder="1" applyAlignment="1" applyProtection="1">
      <alignment horizontal="left" wrapText="1"/>
      <protection locked="0"/>
    </xf>
    <xf numFmtId="3" fontId="0" fillId="0" borderId="0" xfId="0" applyNumberFormat="1" applyFill="1" applyBorder="1" applyAlignment="1">
      <alignment horizontal="left" wrapText="1"/>
    </xf>
    <xf numFmtId="3" fontId="13" fillId="12" borderId="0" xfId="12" applyNumberFormat="1" applyFont="1" applyFill="1" applyBorder="1" applyAlignment="1">
      <alignment horizontal="left" vertical="center" wrapText="1"/>
    </xf>
    <xf numFmtId="3" fontId="13" fillId="12" borderId="25" xfId="12" applyNumberFormat="1" applyFont="1" applyFill="1" applyBorder="1" applyAlignment="1">
      <alignment vertical="center" wrapText="1"/>
    </xf>
    <xf numFmtId="3" fontId="0" fillId="0" borderId="0" xfId="0" applyNumberFormat="1" applyFill="1" applyBorder="1" applyAlignment="1">
      <alignment horizontal="left"/>
    </xf>
    <xf numFmtId="0" fontId="24" fillId="0" borderId="1" xfId="0" applyFont="1" applyBorder="1" applyAlignment="1">
      <alignment horizontal="left" wrapText="1"/>
    </xf>
    <xf numFmtId="9" fontId="0" fillId="0" borderId="1" xfId="2" applyNumberFormat="1" applyFont="1" applyFill="1" applyBorder="1" applyAlignment="1">
      <alignment horizontal="left"/>
    </xf>
    <xf numFmtId="3" fontId="0" fillId="0" borderId="3" xfId="0" applyNumberFormat="1" applyFill="1" applyBorder="1" applyAlignment="1">
      <alignment horizontal="left"/>
    </xf>
    <xf numFmtId="9" fontId="0" fillId="0" borderId="1" xfId="2" applyNumberFormat="1" applyFont="1" applyBorder="1" applyAlignment="1">
      <alignment horizontal="left"/>
    </xf>
    <xf numFmtId="3" fontId="2" fillId="0" borderId="1" xfId="3" applyNumberFormat="1" applyFont="1" applyBorder="1" applyAlignment="1" applyProtection="1">
      <alignment horizontal="left"/>
      <protection locked="0"/>
    </xf>
    <xf numFmtId="3" fontId="2" fillId="0" borderId="1" xfId="3" applyNumberFormat="1" applyBorder="1" applyAlignment="1" applyProtection="1">
      <alignment horizontal="left"/>
      <protection locked="0"/>
    </xf>
    <xf numFmtId="3" fontId="0" fillId="0" borderId="2" xfId="0" applyNumberFormat="1" applyBorder="1" applyAlignment="1">
      <alignment horizontal="left"/>
    </xf>
    <xf numFmtId="3" fontId="0" fillId="3" borderId="0" xfId="0" applyNumberFormat="1" applyFill="1" applyBorder="1" applyAlignment="1">
      <alignment horizontal="left"/>
    </xf>
    <xf numFmtId="9" fontId="0" fillId="0" borderId="2" xfId="2" applyNumberFormat="1" applyFont="1" applyBorder="1" applyAlignment="1">
      <alignment horizontal="left"/>
    </xf>
    <xf numFmtId="9" fontId="0" fillId="0" borderId="3" xfId="2" applyFont="1" applyFill="1" applyBorder="1" applyAlignment="1">
      <alignment horizontal="left"/>
    </xf>
    <xf numFmtId="0" fontId="3" fillId="0" borderId="7" xfId="0" applyFont="1" applyBorder="1" applyAlignment="1">
      <alignment horizontal="left"/>
    </xf>
    <xf numFmtId="3" fontId="0" fillId="0" borderId="7" xfId="0" applyNumberFormat="1" applyFill="1" applyBorder="1" applyAlignment="1">
      <alignment horizontal="left"/>
    </xf>
    <xf numFmtId="3" fontId="3" fillId="0" borderId="1" xfId="0" applyNumberFormat="1" applyFont="1" applyBorder="1" applyAlignment="1">
      <alignment horizontal="left"/>
    </xf>
    <xf numFmtId="9" fontId="0" fillId="0" borderId="7" xfId="0" applyNumberFormat="1" applyFill="1" applyBorder="1" applyAlignment="1">
      <alignment horizontal="left"/>
    </xf>
    <xf numFmtId="9" fontId="3" fillId="0" borderId="1" xfId="2" applyFont="1" applyBorder="1" applyAlignment="1">
      <alignment horizontal="left"/>
    </xf>
    <xf numFmtId="3" fontId="2" fillId="0" borderId="1" xfId="3" applyNumberFormat="1" applyFill="1" applyBorder="1" applyAlignment="1" applyProtection="1">
      <alignment horizontal="left"/>
      <protection locked="0"/>
    </xf>
    <xf numFmtId="0" fontId="0" fillId="17" borderId="1" xfId="0" applyFill="1" applyBorder="1" applyAlignment="1">
      <alignment horizontal="left"/>
    </xf>
    <xf numFmtId="3" fontId="18" fillId="12" borderId="0" xfId="12" applyNumberFormat="1" applyFont="1" applyFill="1" applyBorder="1" applyAlignment="1">
      <alignment horizontal="center" vertical="center" wrapText="1"/>
    </xf>
    <xf numFmtId="0" fontId="3" fillId="0" borderId="1" xfId="0" applyNumberFormat="1" applyFont="1" applyFill="1" applyBorder="1" applyAlignment="1">
      <alignment horizontal="left"/>
    </xf>
    <xf numFmtId="9" fontId="0" fillId="0" borderId="1" xfId="2" applyFont="1" applyBorder="1" applyAlignment="1">
      <alignment horizontal="left"/>
    </xf>
    <xf numFmtId="3" fontId="0" fillId="12" borderId="0" xfId="0" applyNumberFormat="1" applyFill="1"/>
    <xf numFmtId="9" fontId="0" fillId="12" borderId="0" xfId="2" applyFont="1" applyFill="1"/>
    <xf numFmtId="3" fontId="23" fillId="12" borderId="0" xfId="12" applyNumberFormat="1" applyFont="1" applyFill="1" applyBorder="1" applyAlignment="1">
      <alignment horizontal="center" vertical="center" wrapText="1"/>
    </xf>
    <xf numFmtId="3" fontId="2" fillId="0" borderId="1" xfId="0" applyNumberFormat="1" applyFont="1" applyBorder="1" applyAlignment="1">
      <alignment horizontal="left"/>
    </xf>
    <xf numFmtId="3" fontId="0" fillId="3" borderId="1" xfId="0" applyNumberFormat="1" applyFill="1" applyBorder="1" applyAlignment="1">
      <alignment horizontal="left" wrapText="1"/>
    </xf>
    <xf numFmtId="0" fontId="18" fillId="12" borderId="17" xfId="12" applyFont="1" applyFill="1" applyBorder="1" applyAlignment="1">
      <alignment horizontal="center" vertical="center" wrapText="1"/>
    </xf>
    <xf numFmtId="3" fontId="18" fillId="12" borderId="17" xfId="12" applyNumberFormat="1" applyFont="1" applyFill="1" applyBorder="1" applyAlignment="1">
      <alignment horizontal="center" vertical="center" wrapText="1"/>
    </xf>
    <xf numFmtId="0" fontId="18" fillId="12" borderId="17" xfId="12" applyFont="1" applyFill="1" applyBorder="1" applyAlignment="1">
      <alignment horizontal="center" vertical="center" wrapText="1"/>
    </xf>
    <xf numFmtId="0" fontId="11" fillId="12" borderId="47" xfId="12" applyFont="1" applyFill="1" applyBorder="1" applyAlignment="1">
      <alignment horizontal="left" vertical="center" wrapText="1"/>
    </xf>
    <xf numFmtId="0" fontId="11" fillId="12" borderId="48" xfId="12" applyFont="1" applyFill="1" applyBorder="1" applyAlignment="1">
      <alignment vertical="center" wrapText="1"/>
    </xf>
    <xf numFmtId="0" fontId="11" fillId="12" borderId="49" xfId="12" applyFont="1" applyFill="1" applyBorder="1" applyAlignment="1">
      <alignment vertical="center" wrapText="1"/>
    </xf>
    <xf numFmtId="0" fontId="11" fillId="12" borderId="47" xfId="12" applyFont="1" applyFill="1" applyBorder="1" applyAlignment="1">
      <alignment vertical="center" wrapText="1"/>
    </xf>
    <xf numFmtId="3" fontId="11" fillId="12" borderId="50" xfId="12" applyNumberFormat="1" applyFont="1" applyFill="1" applyBorder="1" applyAlignment="1">
      <alignment vertical="center" wrapText="1"/>
    </xf>
    <xf numFmtId="3" fontId="11" fillId="12" borderId="49" xfId="12" applyNumberFormat="1" applyFont="1" applyFill="1" applyBorder="1" applyAlignment="1">
      <alignment vertical="center" wrapText="1"/>
    </xf>
    <xf numFmtId="3" fontId="11" fillId="12" borderId="48" xfId="12" applyNumberFormat="1" applyFont="1" applyFill="1" applyBorder="1" applyAlignment="1">
      <alignment vertical="center" wrapText="1"/>
    </xf>
    <xf numFmtId="9" fontId="11" fillId="12" borderId="47" xfId="12" applyNumberFormat="1" applyFont="1" applyFill="1" applyBorder="1" applyAlignment="1">
      <alignment vertical="center" wrapText="1"/>
    </xf>
    <xf numFmtId="3" fontId="11" fillId="12" borderId="24" xfId="12" applyNumberFormat="1" applyFont="1" applyFill="1" applyBorder="1" applyAlignment="1">
      <alignment vertical="center" wrapText="1"/>
    </xf>
    <xf numFmtId="3" fontId="11" fillId="12" borderId="23" xfId="12" applyNumberFormat="1" applyFont="1" applyFill="1" applyBorder="1" applyAlignment="1">
      <alignment vertical="center"/>
    </xf>
    <xf numFmtId="3" fontId="11" fillId="12" borderId="17" xfId="12" applyNumberFormat="1" applyFont="1" applyFill="1" applyBorder="1" applyAlignment="1">
      <alignment horizontal="left" vertical="center" wrapText="1"/>
    </xf>
    <xf numFmtId="3" fontId="27" fillId="12" borderId="17" xfId="12" applyNumberFormat="1" applyFont="1" applyFill="1" applyBorder="1" applyAlignment="1">
      <alignment vertical="center" wrapText="1"/>
    </xf>
    <xf numFmtId="3" fontId="2" fillId="0" borderId="1" xfId="0" applyNumberFormat="1" applyFont="1" applyFill="1" applyBorder="1" applyAlignment="1" applyProtection="1">
      <alignment horizontal="left"/>
      <protection locked="0"/>
    </xf>
    <xf numFmtId="9" fontId="2" fillId="0" borderId="1" xfId="2" applyNumberFormat="1" applyFont="1" applyFill="1" applyBorder="1" applyAlignment="1">
      <alignment horizontal="left"/>
    </xf>
    <xf numFmtId="10" fontId="0" fillId="0" borderId="1" xfId="2" applyNumberFormat="1" applyFont="1" applyBorder="1" applyAlignment="1">
      <alignment horizontal="left"/>
    </xf>
    <xf numFmtId="0" fontId="0" fillId="0" borderId="1" xfId="0" applyNumberFormat="1" applyBorder="1" applyAlignment="1">
      <alignment horizontal="left"/>
    </xf>
    <xf numFmtId="0" fontId="18" fillId="12" borderId="47" xfId="12" applyFont="1" applyFill="1" applyBorder="1" applyAlignment="1">
      <alignment horizontal="center" vertical="center" wrapText="1"/>
    </xf>
    <xf numFmtId="0" fontId="0" fillId="0" borderId="3" xfId="0" applyFill="1" applyBorder="1" applyAlignment="1">
      <alignment horizontal="left" wrapText="1"/>
    </xf>
    <xf numFmtId="0" fontId="3" fillId="0" borderId="1" xfId="0" applyFont="1" applyFill="1" applyBorder="1" applyAlignment="1">
      <alignment horizontal="left"/>
    </xf>
    <xf numFmtId="0" fontId="3" fillId="0" borderId="2" xfId="0" applyFont="1" applyFill="1" applyBorder="1" applyAlignment="1">
      <alignment horizontal="left" wrapText="1"/>
    </xf>
    <xf numFmtId="0" fontId="0" fillId="0" borderId="6" xfId="0" applyFill="1" applyBorder="1" applyAlignment="1">
      <alignment horizontal="left" wrapText="1"/>
    </xf>
    <xf numFmtId="0" fontId="3" fillId="0" borderId="6" xfId="0" applyFont="1" applyFill="1" applyBorder="1" applyAlignment="1">
      <alignment horizontal="left" wrapText="1"/>
    </xf>
    <xf numFmtId="3" fontId="0" fillId="0" borderId="10" xfId="0" applyNumberFormat="1" applyFill="1" applyBorder="1" applyAlignment="1">
      <alignment horizontal="left"/>
    </xf>
    <xf numFmtId="3" fontId="0" fillId="0" borderId="10" xfId="0" applyNumberFormat="1" applyFill="1" applyBorder="1" applyAlignment="1">
      <alignment horizontal="left" wrapText="1"/>
    </xf>
    <xf numFmtId="3" fontId="0" fillId="0" borderId="3" xfId="3" applyNumberFormat="1" applyFont="1" applyFill="1" applyBorder="1" applyAlignment="1" applyProtection="1">
      <alignment horizontal="left"/>
      <protection locked="0"/>
    </xf>
    <xf numFmtId="0" fontId="3" fillId="3" borderId="1" xfId="0" applyFont="1" applyFill="1" applyBorder="1" applyAlignment="1">
      <alignment horizontal="left"/>
    </xf>
    <xf numFmtId="0" fontId="0" fillId="0" borderId="3" xfId="0" applyBorder="1" applyAlignment="1" applyProtection="1">
      <alignment horizontal="left"/>
      <protection locked="0"/>
    </xf>
    <xf numFmtId="14" fontId="0" fillId="0" borderId="3" xfId="0" applyNumberFormat="1" applyBorder="1" applyAlignment="1">
      <alignment horizontal="left" wrapText="1"/>
    </xf>
    <xf numFmtId="0" fontId="3" fillId="0" borderId="1" xfId="0" applyFont="1" applyBorder="1" applyAlignment="1" applyProtection="1">
      <alignment horizontal="left"/>
      <protection locked="0"/>
    </xf>
    <xf numFmtId="9" fontId="18" fillId="12" borderId="0" xfId="2" applyFont="1" applyFill="1" applyBorder="1" applyAlignment="1">
      <alignment horizontal="center" vertical="center" wrapText="1"/>
    </xf>
    <xf numFmtId="0" fontId="0" fillId="0" borderId="3" xfId="2" applyNumberFormat="1" applyFont="1" applyFill="1" applyBorder="1" applyAlignment="1" applyProtection="1">
      <alignment horizontal="left" wrapText="1"/>
      <protection locked="0"/>
    </xf>
    <xf numFmtId="3" fontId="0" fillId="0" borderId="10" xfId="0" applyNumberFormat="1" applyBorder="1" applyAlignment="1">
      <alignment horizontal="left"/>
    </xf>
    <xf numFmtId="9" fontId="0" fillId="0" borderId="3" xfId="2" applyNumberFormat="1" applyFont="1" applyFill="1" applyBorder="1" applyAlignment="1">
      <alignment horizontal="left" wrapText="1"/>
    </xf>
    <xf numFmtId="3" fontId="2" fillId="0" borderId="0" xfId="0" applyNumberFormat="1" applyFont="1" applyBorder="1" applyAlignment="1" applyProtection="1">
      <alignment horizontal="left"/>
      <protection locked="0"/>
    </xf>
    <xf numFmtId="3" fontId="2" fillId="0" borderId="0" xfId="0" applyNumberFormat="1" applyFont="1" applyFill="1" applyBorder="1" applyAlignment="1">
      <alignment horizontal="left"/>
    </xf>
    <xf numFmtId="0" fontId="18" fillId="12" borderId="23" xfId="12" applyFont="1" applyFill="1" applyBorder="1" applyAlignment="1">
      <alignment horizontal="center" vertical="center" wrapText="1"/>
    </xf>
    <xf numFmtId="3" fontId="3" fillId="0" borderId="1" xfId="1" applyNumberFormat="1" applyFont="1" applyFill="1" applyBorder="1" applyAlignment="1" applyProtection="1">
      <alignment horizontal="left" wrapText="1"/>
      <protection locked="0"/>
    </xf>
    <xf numFmtId="1" fontId="0" fillId="0" borderId="1" xfId="0" applyNumberFormat="1" applyBorder="1" applyAlignment="1">
      <alignment horizontal="left" wrapText="1"/>
    </xf>
    <xf numFmtId="9" fontId="0" fillId="3" borderId="1" xfId="2" applyFont="1" applyFill="1" applyBorder="1" applyAlignment="1">
      <alignment horizontal="left"/>
    </xf>
    <xf numFmtId="0" fontId="0" fillId="3" borderId="1" xfId="2" applyNumberFormat="1" applyFont="1" applyFill="1" applyBorder="1" applyAlignment="1" applyProtection="1">
      <alignment horizontal="left"/>
      <protection locked="0"/>
    </xf>
    <xf numFmtId="1" fontId="0" fillId="0" borderId="3" xfId="0" applyNumberFormat="1" applyBorder="1" applyAlignment="1">
      <alignment horizontal="left"/>
    </xf>
    <xf numFmtId="9" fontId="18" fillId="12" borderId="47" xfId="2" applyFont="1" applyFill="1" applyBorder="1" applyAlignment="1">
      <alignment horizontal="center" vertical="center" wrapText="1"/>
    </xf>
    <xf numFmtId="0" fontId="18" fillId="12" borderId="51" xfId="12" applyFont="1" applyFill="1" applyBorder="1" applyAlignment="1">
      <alignment horizontal="center" vertical="center" wrapText="1"/>
    </xf>
    <xf numFmtId="0" fontId="8" fillId="3" borderId="13" xfId="11" applyFont="1" applyFill="1" applyBorder="1" applyAlignment="1">
      <alignment horizontal="left" wrapText="1"/>
    </xf>
    <xf numFmtId="49" fontId="8" fillId="3" borderId="13" xfId="11" applyNumberFormat="1" applyFont="1" applyFill="1" applyBorder="1" applyAlignment="1">
      <alignment horizontal="left" wrapText="1"/>
    </xf>
    <xf numFmtId="9" fontId="11" fillId="14" borderId="13" xfId="10" applyNumberFormat="1" applyFont="1" applyFill="1" applyBorder="1" applyAlignment="1">
      <alignment horizontal="left" wrapText="1"/>
    </xf>
    <xf numFmtId="164" fontId="8" fillId="3" borderId="13" xfId="11" applyNumberFormat="1" applyFont="1" applyFill="1" applyBorder="1" applyAlignment="1">
      <alignment horizontal="left" wrapText="1"/>
    </xf>
    <xf numFmtId="3" fontId="8" fillId="0" borderId="13" xfId="11" applyNumberFormat="1" applyFont="1" applyFill="1" applyBorder="1" applyAlignment="1">
      <alignment horizontal="left" wrapText="1"/>
    </xf>
    <xf numFmtId="3" fontId="8" fillId="0" borderId="18" xfId="11" applyNumberFormat="1" applyFont="1" applyFill="1" applyBorder="1" applyAlignment="1">
      <alignment horizontal="left" wrapText="1"/>
    </xf>
    <xf numFmtId="3" fontId="8" fillId="0" borderId="18" xfId="9" applyNumberFormat="1" applyFont="1" applyFill="1" applyBorder="1" applyAlignment="1">
      <alignment horizontal="right" vertical="center" wrapText="1"/>
    </xf>
    <xf numFmtId="0" fontId="0" fillId="0" borderId="1" xfId="0" applyBorder="1" applyAlignment="1">
      <alignment wrapText="1"/>
    </xf>
    <xf numFmtId="3" fontId="0" fillId="0" borderId="1" xfId="0" applyNumberFormat="1" applyBorder="1" applyAlignment="1">
      <alignment wrapText="1"/>
    </xf>
    <xf numFmtId="0" fontId="3" fillId="0" borderId="1" xfId="0" applyFont="1" applyBorder="1" applyAlignment="1">
      <alignment wrapText="1"/>
    </xf>
    <xf numFmtId="3" fontId="2" fillId="0" borderId="2" xfId="1" applyNumberFormat="1" applyFont="1" applyFill="1" applyBorder="1" applyAlignment="1" applyProtection="1">
      <alignment horizontal="left" wrapText="1"/>
    </xf>
    <xf numFmtId="3" fontId="2" fillId="0" borderId="10" xfId="3" applyNumberFormat="1" applyFont="1" applyFill="1" applyBorder="1" applyAlignment="1" applyProtection="1">
      <alignment horizontal="left"/>
      <protection locked="0"/>
    </xf>
    <xf numFmtId="9" fontId="0" fillId="0" borderId="2" xfId="2" applyNumberFormat="1" applyFont="1" applyFill="1" applyBorder="1" applyAlignment="1">
      <alignment horizontal="left" wrapText="1"/>
    </xf>
    <xf numFmtId="3" fontId="0" fillId="0" borderId="3" xfId="0" applyNumberFormat="1" applyFont="1" applyBorder="1" applyAlignment="1">
      <alignment horizontal="left" wrapText="1"/>
    </xf>
    <xf numFmtId="3" fontId="0" fillId="0" borderId="2" xfId="0" applyNumberFormat="1" applyBorder="1" applyAlignment="1">
      <alignment horizontal="left" wrapText="1"/>
    </xf>
    <xf numFmtId="0" fontId="0" fillId="0" borderId="0" xfId="2" applyNumberFormat="1" applyFont="1" applyFill="1" applyBorder="1" applyAlignment="1" applyProtection="1">
      <alignment horizontal="left" wrapText="1"/>
      <protection locked="0"/>
    </xf>
    <xf numFmtId="0" fontId="3" fillId="0" borderId="0" xfId="0" applyFont="1" applyFill="1" applyBorder="1" applyAlignment="1">
      <alignment horizontal="left" wrapText="1"/>
    </xf>
    <xf numFmtId="3" fontId="2" fillId="0" borderId="0" xfId="1" applyNumberFormat="1" applyFont="1" applyFill="1" applyBorder="1" applyAlignment="1" applyProtection="1">
      <alignment horizontal="left" wrapText="1"/>
    </xf>
    <xf numFmtId="9" fontId="0" fillId="0" borderId="0" xfId="2" applyNumberFormat="1" applyFont="1" applyFill="1" applyBorder="1" applyAlignment="1">
      <alignment horizontal="left" wrapText="1"/>
    </xf>
    <xf numFmtId="0" fontId="0" fillId="0" borderId="6" xfId="0" applyBorder="1" applyAlignment="1">
      <alignment wrapText="1"/>
    </xf>
    <xf numFmtId="3" fontId="0" fillId="0" borderId="0" xfId="0" applyNumberFormat="1" applyFill="1" applyBorder="1"/>
    <xf numFmtId="3" fontId="3" fillId="0" borderId="0" xfId="0" applyNumberFormat="1" applyFont="1" applyFill="1" applyBorder="1" applyAlignment="1">
      <alignment horizontal="left"/>
    </xf>
    <xf numFmtId="3" fontId="2" fillId="0" borderId="10" xfId="1" applyNumberFormat="1" applyFont="1" applyFill="1" applyBorder="1" applyAlignment="1" applyProtection="1">
      <alignment horizontal="left" wrapText="1"/>
      <protection locked="0"/>
    </xf>
    <xf numFmtId="0" fontId="0" fillId="0" borderId="1" xfId="0" applyFill="1" applyBorder="1"/>
    <xf numFmtId="1" fontId="0" fillId="0" borderId="3" xfId="0" applyNumberFormat="1" applyFill="1" applyBorder="1" applyAlignment="1">
      <alignment horizontal="left" wrapText="1"/>
    </xf>
    <xf numFmtId="0" fontId="18" fillId="12" borderId="46" xfId="12" applyFont="1" applyFill="1" applyBorder="1" applyAlignment="1">
      <alignment vertical="center" wrapText="1"/>
    </xf>
    <xf numFmtId="0" fontId="18" fillId="12" borderId="0" xfId="12" applyFont="1" applyFill="1" applyBorder="1" applyAlignment="1">
      <alignment vertical="center" wrapText="1"/>
    </xf>
    <xf numFmtId="14" fontId="3" fillId="0" borderId="1" xfId="0" applyNumberFormat="1" applyFont="1" applyFill="1" applyBorder="1" applyAlignment="1">
      <alignment horizontal="left" wrapText="1"/>
    </xf>
    <xf numFmtId="0" fontId="8" fillId="3" borderId="13" xfId="13" applyFont="1" applyFill="1" applyBorder="1" applyAlignment="1">
      <alignment horizontal="left" vertical="center" wrapText="1"/>
    </xf>
    <xf numFmtId="0" fontId="11" fillId="15" borderId="14" xfId="14" applyFont="1" applyFill="1" applyBorder="1" applyAlignment="1">
      <alignment horizontal="left" vertical="center" wrapText="1"/>
    </xf>
    <xf numFmtId="0" fontId="11" fillId="15" borderId="16" xfId="14" applyFont="1" applyFill="1" applyBorder="1" applyAlignment="1">
      <alignment horizontal="left" vertical="center" wrapText="1"/>
    </xf>
    <xf numFmtId="0" fontId="15" fillId="3" borderId="22" xfId="10" applyFont="1" applyFill="1" applyBorder="1" applyAlignment="1">
      <alignment horizontal="left" wrapText="1"/>
    </xf>
    <xf numFmtId="0" fontId="10" fillId="3" borderId="0" xfId="0" applyFont="1" applyFill="1" applyAlignment="1">
      <alignment horizontal="left" wrapText="1"/>
    </xf>
    <xf numFmtId="0" fontId="9" fillId="3" borderId="0" xfId="0" applyFont="1" applyFill="1" applyAlignment="1">
      <alignment horizontal="left" vertical="center" wrapText="1"/>
    </xf>
    <xf numFmtId="0" fontId="7" fillId="13" borderId="9" xfId="0" applyFont="1" applyFill="1" applyBorder="1" applyAlignment="1">
      <alignment horizontal="left" wrapText="1"/>
    </xf>
    <xf numFmtId="0" fontId="13" fillId="15" borderId="4" xfId="6" applyFont="1" applyFill="1" applyBorder="1" applyAlignment="1">
      <alignment horizontal="left" vertical="center" wrapText="1"/>
    </xf>
    <xf numFmtId="0" fontId="13" fillId="15" borderId="5" xfId="6" applyFont="1" applyFill="1" applyBorder="1" applyAlignment="1">
      <alignment horizontal="left" vertical="center" wrapText="1"/>
    </xf>
    <xf numFmtId="0" fontId="15" fillId="3" borderId="0" xfId="5" applyFont="1" applyFill="1" applyBorder="1" applyAlignment="1">
      <alignment horizontal="left" wrapText="1"/>
    </xf>
    <xf numFmtId="0" fontId="11" fillId="15" borderId="5" xfId="6" applyFont="1" applyFill="1" applyBorder="1" applyAlignment="1">
      <alignment horizontal="left" vertical="center" wrapText="1"/>
    </xf>
    <xf numFmtId="0" fontId="11" fillId="12" borderId="30" xfId="8" applyFont="1" applyFill="1" applyBorder="1" applyAlignment="1">
      <alignment horizontal="center" vertical="center" wrapText="1"/>
    </xf>
    <xf numFmtId="0" fontId="11" fillId="12" borderId="33" xfId="8" applyFont="1" applyFill="1" applyBorder="1" applyAlignment="1">
      <alignment horizontal="center" vertical="center" wrapText="1"/>
    </xf>
    <xf numFmtId="0" fontId="13" fillId="12" borderId="31" xfId="8" applyFont="1" applyFill="1" applyBorder="1" applyAlignment="1">
      <alignment horizontal="center" vertical="center" wrapText="1"/>
    </xf>
    <xf numFmtId="0" fontId="13" fillId="12" borderId="17" xfId="8" applyFont="1" applyFill="1" applyBorder="1" applyAlignment="1">
      <alignment horizontal="center" vertical="center" wrapText="1"/>
    </xf>
    <xf numFmtId="9" fontId="11" fillId="14" borderId="27" xfId="10" applyNumberFormat="1" applyFont="1" applyFill="1" applyBorder="1" applyAlignment="1">
      <alignment horizontal="center" vertical="center" wrapText="1"/>
    </xf>
    <xf numFmtId="9" fontId="11" fillId="14" borderId="20" xfId="10" applyNumberFormat="1" applyFont="1" applyFill="1" applyBorder="1" applyAlignment="1">
      <alignment horizontal="center" vertical="center" wrapText="1"/>
    </xf>
    <xf numFmtId="0" fontId="11" fillId="12" borderId="28" xfId="10" applyFont="1" applyFill="1" applyBorder="1" applyAlignment="1">
      <alignment horizontal="center" vertical="center" wrapText="1"/>
    </xf>
    <xf numFmtId="0" fontId="11" fillId="12" borderId="29" xfId="10" applyFont="1" applyFill="1" applyBorder="1" applyAlignment="1">
      <alignment horizontal="center" vertical="center" wrapText="1"/>
    </xf>
    <xf numFmtId="0" fontId="11" fillId="12" borderId="27" xfId="10" applyFont="1" applyFill="1" applyBorder="1" applyAlignment="1">
      <alignment horizontal="center" vertical="center" wrapText="1"/>
    </xf>
    <xf numFmtId="0" fontId="12" fillId="16" borderId="42" xfId="8" applyFont="1" applyFill="1" applyBorder="1" applyAlignment="1">
      <alignment horizontal="right" vertical="center" wrapText="1"/>
    </xf>
    <xf numFmtId="0" fontId="12" fillId="16" borderId="43" xfId="8" applyFont="1" applyFill="1" applyBorder="1" applyAlignment="1">
      <alignment horizontal="right" vertical="center" wrapText="1"/>
    </xf>
    <xf numFmtId="0" fontId="13" fillId="12" borderId="32" xfId="8" applyFont="1" applyFill="1" applyBorder="1" applyAlignment="1">
      <alignment horizontal="center" vertical="center" wrapText="1"/>
    </xf>
    <xf numFmtId="0" fontId="13" fillId="12" borderId="34" xfId="8" applyFont="1" applyFill="1" applyBorder="1" applyAlignment="1">
      <alignment horizontal="center" vertical="center" wrapText="1"/>
    </xf>
    <xf numFmtId="0" fontId="18" fillId="12" borderId="17" xfId="12" applyFont="1" applyFill="1" applyBorder="1" applyAlignment="1">
      <alignment horizontal="center" vertical="center" wrapText="1"/>
    </xf>
  </cellXfs>
  <cellStyles count="15">
    <cellStyle name="20% - Accent3" xfId="11" builtinId="38"/>
    <cellStyle name="40% - Accent6" xfId="13" builtinId="51"/>
    <cellStyle name="60% - Accent1" xfId="9" builtinId="32"/>
    <cellStyle name="60% - Accent3" xfId="12" builtinId="40"/>
    <cellStyle name="60% - Accent6" xfId="14" builtinId="52"/>
    <cellStyle name="Accent1" xfId="8" builtinId="29"/>
    <cellStyle name="Accent3" xfId="10" builtinId="37"/>
    <cellStyle name="Comma" xfId="1" builtinId="3"/>
    <cellStyle name="Currency" xfId="3" builtinId="4"/>
    <cellStyle name="Input" xfId="6" builtinId="20"/>
    <cellStyle name="Normal" xfId="0" builtinId="0"/>
    <cellStyle name="Note" xfId="4" builtinId="10"/>
    <cellStyle name="Percent" xfId="2" builtinId="5"/>
    <cellStyle name="Title" xfId="5" builtinId="15"/>
    <cellStyle name="Total" xfId="7" builtinId="25"/>
  </cellStyles>
  <dxfs count="0"/>
  <tableStyles count="0" defaultTableStyle="TableStyleMedium2" defaultPivotStyle="PivotStyleLight16"/>
  <colors>
    <mruColors>
      <color rgb="FF003D5C"/>
      <color rgb="FFFAA01E"/>
      <color rgb="FFABBEC9"/>
      <color rgb="FF577E94"/>
      <color rgb="FF00B4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285751</xdr:colOff>
      <xdr:row>1</xdr:row>
      <xdr:rowOff>367394</xdr:rowOff>
    </xdr:from>
    <xdr:to>
      <xdr:col>23</xdr:col>
      <xdr:colOff>365125</xdr:colOff>
      <xdr:row>5</xdr:row>
      <xdr:rowOff>523875</xdr:rowOff>
    </xdr:to>
    <xdr:sp macro="" textlink="">
      <xdr:nvSpPr>
        <xdr:cNvPr id="2" name="TextBox 1">
          <a:extLst>
            <a:ext uri="{FF2B5EF4-FFF2-40B4-BE49-F238E27FC236}">
              <a16:creationId xmlns:a16="http://schemas.microsoft.com/office/drawing/2014/main" id="{72FF7143-DA8C-469D-8505-725E48BABFAE}"/>
            </a:ext>
          </a:extLst>
        </xdr:cNvPr>
        <xdr:cNvSpPr txBox="1"/>
      </xdr:nvSpPr>
      <xdr:spPr>
        <a:xfrm>
          <a:off x="23193376" y="3383644"/>
          <a:ext cx="3127374" cy="2839356"/>
        </a:xfrm>
        <a:prstGeom prst="rect">
          <a:avLst/>
        </a:prstGeom>
        <a:solidFill>
          <a:schemeClr val="accent3">
            <a:lumMod val="20000"/>
            <a:lumOff val="80000"/>
          </a:schemeClr>
        </a:solidFill>
        <a:ln w="9525" cmpd="sng">
          <a:solidFill>
            <a:srgbClr val="ABBEC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t>Metodikk</a:t>
          </a:r>
        </a:p>
        <a:p>
          <a:endParaRPr lang="nb-NO" sz="1100" baseline="0"/>
        </a:p>
        <a:p>
          <a:r>
            <a:rPr lang="nb-NO" sz="1100" baseline="0"/>
            <a:t>Metodikken bygger på anbefalingene i N</a:t>
          </a:r>
          <a:r>
            <a:rPr lang="nb-NO" sz="1100" b="0" i="0">
              <a:solidFill>
                <a:schemeClr val="dk1"/>
              </a:solidFill>
              <a:effectLst/>
              <a:latin typeface="+mn-lt"/>
              <a:ea typeface="+mn-ea"/>
              <a:cs typeface="+mn-cs"/>
            </a:rPr>
            <a:t>ordic Public Sector Issuers (NPSI)</a:t>
          </a:r>
          <a:r>
            <a:rPr lang="nb-NO" sz="1100" b="0" i="0" baseline="0">
              <a:solidFill>
                <a:schemeClr val="dk1"/>
              </a:solidFill>
              <a:effectLst/>
              <a:latin typeface="+mn-lt"/>
              <a:ea typeface="+mn-ea"/>
              <a:cs typeface="+mn-cs"/>
            </a:rPr>
            <a:t> </a:t>
          </a:r>
          <a:r>
            <a:rPr lang="nb-NO" sz="1100" b="0" i="0">
              <a:solidFill>
                <a:schemeClr val="dk1"/>
              </a:solidFill>
              <a:effectLst/>
              <a:latin typeface="+mn-lt"/>
              <a:ea typeface="+mn-ea"/>
              <a:cs typeface="+mn-cs"/>
            </a:rPr>
            <a:t>“Position Paper on Green Bonds Impact Reporting" (februar </a:t>
          </a:r>
          <a:r>
            <a:rPr lang="nb-NO" sz="1100" b="0" i="0">
              <a:solidFill>
                <a:sysClr val="windowText" lastClr="000000"/>
              </a:solidFill>
              <a:effectLst/>
              <a:latin typeface="+mn-lt"/>
              <a:ea typeface="+mn-ea"/>
              <a:cs typeface="+mn-cs"/>
            </a:rPr>
            <a:t>2020)</a:t>
          </a:r>
          <a:r>
            <a:rPr lang="nb-NO">
              <a:solidFill>
                <a:sysClr val="windowText" lastClr="000000"/>
              </a:solidFill>
            </a:rPr>
            <a:t>, som</a:t>
          </a:r>
          <a:r>
            <a:rPr lang="nb-NO" baseline="0">
              <a:solidFill>
                <a:sysClr val="windowText" lastClr="000000"/>
              </a:solidFill>
            </a:rPr>
            <a:t> KBN er en bidragsyter til</a:t>
          </a:r>
          <a:r>
            <a:rPr lang="nb-NO" baseline="0"/>
            <a:t>. Vi oppforder lesere til å oppsøke posjosjonsnotatet og den fullstendige miljøeffektrapporten for en grundigere beskrivelse av metodikken som er benyttet. Miljøeffektrapporten er tilgjengelig på KBNs nettsider. </a:t>
          </a:r>
          <a:endParaRPr lang="nb-NO" baseline="0">
            <a:solidFill>
              <a:srgbClr val="FF0000"/>
            </a:solidFill>
          </a:endParaRPr>
        </a:p>
        <a:p>
          <a:br>
            <a:rPr lang="nb-NO"/>
          </a:br>
          <a:endParaRPr lang="nb-NO" sz="1100"/>
        </a:p>
      </xdr:txBody>
    </xdr:sp>
    <xdr:clientData/>
  </xdr:twoCellAnchor>
  <xdr:twoCellAnchor>
    <xdr:from>
      <xdr:col>0</xdr:col>
      <xdr:colOff>741587</xdr:colOff>
      <xdr:row>2</xdr:row>
      <xdr:rowOff>505732</xdr:rowOff>
    </xdr:from>
    <xdr:to>
      <xdr:col>12</xdr:col>
      <xdr:colOff>74839</xdr:colOff>
      <xdr:row>3</xdr:row>
      <xdr:rowOff>644071</xdr:rowOff>
    </xdr:to>
    <xdr:sp macro="" textlink="">
      <xdr:nvSpPr>
        <xdr:cNvPr id="3" name="TextBox 2">
          <a:extLst>
            <a:ext uri="{FF2B5EF4-FFF2-40B4-BE49-F238E27FC236}">
              <a16:creationId xmlns:a16="http://schemas.microsoft.com/office/drawing/2014/main" id="{211952D3-164E-47A6-AE67-17993EE1FEDA}"/>
            </a:ext>
          </a:extLst>
        </xdr:cNvPr>
        <xdr:cNvSpPr txBox="1"/>
      </xdr:nvSpPr>
      <xdr:spPr>
        <a:xfrm>
          <a:off x="741587" y="3902982"/>
          <a:ext cx="14859002" cy="7892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nb-NO" sz="1400" b="0">
              <a:solidFill>
                <a:schemeClr val="dk1"/>
              </a:solidFill>
              <a:effectLst/>
              <a:latin typeface="+mn-lt"/>
              <a:ea typeface="+mn-ea"/>
              <a:cs typeface="+mn-cs"/>
            </a:rPr>
            <a:t>Dette regnearket inneholder hele KBNs utestående</a:t>
          </a:r>
          <a:r>
            <a:rPr lang="nb-NO" sz="1400" b="0" baseline="0">
              <a:solidFill>
                <a:schemeClr val="dk1"/>
              </a:solidFill>
              <a:effectLst/>
              <a:latin typeface="+mn-lt"/>
              <a:ea typeface="+mn-ea"/>
              <a:cs typeface="+mn-cs"/>
            </a:rPr>
            <a:t> grønne låneportefølje. Hvert ark inneholder prosjektene innenfor en kategori, mens dette arket oppsummerer. </a:t>
          </a:r>
          <a:endParaRPr lang="nb-NO" sz="1400" b="0">
            <a:solidFill>
              <a:schemeClr val="dk1"/>
            </a:solidFill>
            <a:effectLst/>
            <a:latin typeface="+mn-lt"/>
            <a:ea typeface="+mn-ea"/>
            <a:cs typeface="+mn-cs"/>
          </a:endParaRPr>
        </a:p>
        <a:p>
          <a:endParaRPr lang="nb-NO" sz="1100"/>
        </a:p>
      </xdr:txBody>
    </xdr:sp>
    <xdr:clientData/>
  </xdr:twoCellAnchor>
  <xdr:twoCellAnchor editAs="oneCell">
    <xdr:from>
      <xdr:col>1</xdr:col>
      <xdr:colOff>53230</xdr:colOff>
      <xdr:row>0</xdr:row>
      <xdr:rowOff>0</xdr:rowOff>
    </xdr:from>
    <xdr:to>
      <xdr:col>3</xdr:col>
      <xdr:colOff>1864846</xdr:colOff>
      <xdr:row>0</xdr:row>
      <xdr:rowOff>2004539</xdr:rowOff>
    </xdr:to>
    <xdr:pic>
      <xdr:nvPicPr>
        <xdr:cNvPr id="5" name="Picture 4">
          <a:extLst>
            <a:ext uri="{FF2B5EF4-FFF2-40B4-BE49-F238E27FC236}">
              <a16:creationId xmlns:a16="http://schemas.microsoft.com/office/drawing/2014/main" id="{D2443BD1-703F-43F8-9EB1-DC37928C5A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0" y="0"/>
          <a:ext cx="4462741" cy="20045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orghild Storaas" id="{EB0C154A-C398-4E7B-B09F-C6035738BABC}" userId="S::bst@kommunalbanken.no::a06acd9b-762e-49d3-a12c-2f6afabdf6e7" providerId="AD"/>
  <person displayName="Miriam Bugge Anderssen" id="{26CA5301-4877-42D1-9A7B-9EF7110BB7E9}" userId="S::mba@kommunalbanken.no::b718b1a9-21b0-4c8d-b308-29f683dece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IBM Plex Sans"/>
        <a:ea typeface=""/>
        <a:cs typeface=""/>
      </a:majorFont>
      <a:minorFont>
        <a:latin typeface="IBM Plex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0-03-12T10:54:39.53" personId="{26CA5301-4877-42D1-9A7B-9EF7110BB7E9}" id="{E5A70929-B176-421A-9EBE-3E0C4EDC9DFA}">
    <text>For electric cars, impact is calculated as the difference in emissions between a diesel car and an electric car. See last tab for assumptions</text>
  </threadedComment>
  <threadedComment ref="K9" dT="2021-02-24T16:23:30.08" personId="{EB0C154A-C398-4E7B-B09F-C6035738BABC}" id="{96024862-2D42-4394-9825-07F6A8624564}">
    <text>For electric cars, impact is calculated as the difference in emissions between a diesel car and an electric car. See last tab for assumptions.</text>
  </threadedComment>
  <threadedComment ref="K12" dT="2021-02-24T16:23:37.39" personId="{EB0C154A-C398-4E7B-B09F-C6035738BABC}" id="{279C59B8-B8E9-4B82-81A2-B8887149D23A}">
    <text>For electric cars, impact is calculated as the difference in emissions between a diesel car and an electric car. See last tab for assumptions.</text>
  </threadedComment>
  <threadedComment ref="K21" dT="2021-02-24T16:23:44.37" personId="{EB0C154A-C398-4E7B-B09F-C6035738BABC}" id="{25A999CE-3329-40FD-9ECE-81F92399EE98}">
    <text>For electric cars, impact is calculated as the difference in emissions between a diesel car and an electric car. See last tab for assumptions.</text>
  </threadedComment>
  <threadedComment ref="K24" dT="2021-02-24T16:23:51.25" personId="{EB0C154A-C398-4E7B-B09F-C6035738BABC}" id="{DC7069BE-A5B8-4D6A-9E57-C4CEA2DD3FC0}">
    <text>For electric cars, impact is calculated as the difference in emissions between a diesel car and an electric car. See last tab for assumptions.</text>
  </threadedComment>
  <threadedComment ref="K29" dT="2021-02-24T16:24:11.95" personId="{EB0C154A-C398-4E7B-B09F-C6035738BABC}" id="{99CD57DF-8E86-4A37-8954-3DD6B1E1186D}">
    <text>For electric cars, impact is calculated as the difference in emissions between a diesel car and an electric car. See last tab for assumptions.</text>
  </threadedComment>
  <threadedComment ref="K32" dT="2021-02-24T16:24:19.52" personId="{EB0C154A-C398-4E7B-B09F-C6035738BABC}" id="{B5C1A497-E1E0-4499-9993-63DD3CC50319}">
    <text>For electric cars, impact is calculated as the difference in emissions between a diesel car and an electric car. See last tab for assumptions.</text>
  </threadedComment>
  <threadedComment ref="K33" dT="2021-02-24T16:24:34.93" personId="{EB0C154A-C398-4E7B-B09F-C6035738BABC}" id="{12540D64-E20C-40EF-B50B-9B5E1CED6C77}">
    <text>For electric cars, impact is calculated as the difference in emissions between a diesel car and an electric car. See last tab for assumptions.</text>
  </threadedComment>
  <threadedComment ref="K34" dT="2021-02-24T16:24:31.12" personId="{EB0C154A-C398-4E7B-B09F-C6035738BABC}" id="{04A60087-0359-40C4-9DEE-EFBF91796B84}">
    <text>For electric cars, impact is calculated as the difference in emissions between a diesel car and an electric car. See last tab for assumptions.</text>
  </threadedComment>
  <threadedComment ref="K35" dT="2021-02-24T16:24:27.35" personId="{EB0C154A-C398-4E7B-B09F-C6035738BABC}" id="{873FC436-90C6-479A-80C6-DE1AE8371FE2}">
    <text>For electric cars, impact is calculated as the difference in emissions between a diesel car and an electric car. See last tab for assumptions.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H35" dT="2020-01-27T18:49:20.86" personId="{EB0C154A-C398-4E7B-B09F-C6035738BABC}" id="{49A1BE06-F9B5-4820-8AEA-B57594B0F3EE}">
    <text>Over akseptert</text>
  </threadedComment>
  <threadedComment ref="E51" dT="2020-12-22T10:09:01.85" personId="{EB0C154A-C398-4E7B-B09F-C6035738BABC}" id="{6BD1C7AF-BEC1-43BF-B797-20E308912116}">
    <text>/kontinuerlig (Dette er budsjett for en fireårs-periode)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C398-15BE-4010-BC6B-F8982CD5136E}">
  <dimension ref="B1:T26"/>
  <sheetViews>
    <sheetView tabSelected="1" zoomScale="60" zoomScaleNormal="60" workbookViewId="0">
      <selection activeCell="P3" sqref="P3"/>
    </sheetView>
  </sheetViews>
  <sheetFormatPr defaultColWidth="8.90625" defaultRowHeight="17.399999999999999" x14ac:dyDescent="0.4"/>
  <cols>
    <col min="1" max="1" width="8.90625" style="81"/>
    <col min="2" max="2" width="17.54296875" style="81" customWidth="1"/>
    <col min="3" max="3" width="13.36328125" style="81" customWidth="1"/>
    <col min="4" max="4" width="30.81640625" style="81" customWidth="1"/>
    <col min="5" max="5" width="11.36328125" style="81" customWidth="1"/>
    <col min="6" max="6" width="11.6328125" style="81" customWidth="1"/>
    <col min="7" max="7" width="16.90625" style="81" customWidth="1"/>
    <col min="8" max="8" width="17.1796875" style="81" customWidth="1"/>
    <col min="9" max="9" width="11.36328125" style="81" customWidth="1"/>
    <col min="10" max="10" width="11.90625" style="81" customWidth="1"/>
    <col min="11" max="11" width="20.08984375" style="81" customWidth="1"/>
    <col min="12" max="12" width="15.90625" style="81" customWidth="1"/>
    <col min="13" max="13" width="1.81640625" style="81" customWidth="1"/>
    <col min="14" max="14" width="5.453125" style="81" customWidth="1"/>
    <col min="15" max="15" width="19.6328125" style="81" customWidth="1"/>
    <col min="16" max="16" width="18.1796875" style="81" customWidth="1"/>
    <col min="17" max="17" width="18.54296875" style="81" customWidth="1"/>
    <col min="18" max="19" width="11.1796875" style="81" customWidth="1"/>
    <col min="20" max="16384" width="8.90625" style="81"/>
  </cols>
  <sheetData>
    <row r="1" spans="2:20" ht="237.75" customHeight="1" x14ac:dyDescent="0.4"/>
    <row r="2" spans="2:20" ht="30" x14ac:dyDescent="0.6">
      <c r="B2" s="295" t="s">
        <v>101</v>
      </c>
      <c r="C2" s="295"/>
      <c r="D2" s="295"/>
      <c r="E2" s="295"/>
      <c r="F2" s="295"/>
      <c r="G2" s="295"/>
      <c r="H2" s="295"/>
      <c r="I2" s="295"/>
      <c r="J2" s="295"/>
      <c r="K2" s="295"/>
      <c r="L2" s="295"/>
      <c r="M2" s="152"/>
      <c r="O2" s="99" t="s">
        <v>111</v>
      </c>
      <c r="P2" s="101"/>
      <c r="Q2" s="101"/>
    </row>
    <row r="3" spans="2:20" ht="51" customHeight="1" x14ac:dyDescent="0.4">
      <c r="B3" s="296" t="s">
        <v>815</v>
      </c>
      <c r="C3" s="296"/>
      <c r="D3" s="296"/>
      <c r="E3" s="296"/>
      <c r="F3" s="296"/>
      <c r="G3" s="296"/>
      <c r="H3" s="296"/>
      <c r="I3" s="296"/>
      <c r="J3" s="296"/>
      <c r="K3" s="296"/>
      <c r="L3" s="296"/>
      <c r="M3" s="153"/>
      <c r="O3" s="82" t="s">
        <v>112</v>
      </c>
      <c r="P3" s="83">
        <f>Bygg!H1+'Fornybar energi'!H1+Transport!H1+'Avfall og sirkulærøkonomi'!H1+'Vann og avløp'!H1+'Arealbruk og områdeprosjekter'!H1+Klimatilpasning!H1</f>
        <v>26112224417.193607</v>
      </c>
      <c r="Q3" s="84" t="s">
        <v>99</v>
      </c>
    </row>
    <row r="4" spans="2:20" ht="72" customHeight="1" x14ac:dyDescent="0.4">
      <c r="I4" s="109"/>
      <c r="L4" s="109"/>
      <c r="M4" s="109"/>
      <c r="O4" s="82" t="s">
        <v>113</v>
      </c>
      <c r="P4" s="83">
        <v>15975561659</v>
      </c>
      <c r="Q4" s="107" t="s">
        <v>99</v>
      </c>
    </row>
    <row r="5" spans="2:20" ht="57" customHeight="1" x14ac:dyDescent="0.4">
      <c r="N5" s="109"/>
      <c r="O5" s="110"/>
      <c r="P5" s="111"/>
      <c r="Q5" s="100"/>
    </row>
    <row r="6" spans="2:20" ht="43.95" customHeight="1" x14ac:dyDescent="0.4">
      <c r="B6" s="113" t="s">
        <v>103</v>
      </c>
      <c r="C6" s="114"/>
      <c r="D6" s="114"/>
      <c r="E6" s="297"/>
      <c r="F6" s="297"/>
      <c r="G6" s="102"/>
      <c r="H6" s="102"/>
      <c r="I6" s="102"/>
      <c r="J6" s="102"/>
      <c r="K6" s="103"/>
      <c r="L6" s="102"/>
      <c r="M6" s="102"/>
      <c r="O6" s="106" t="s">
        <v>132</v>
      </c>
      <c r="P6" s="108" t="s">
        <v>84</v>
      </c>
      <c r="Q6" s="292" t="s">
        <v>133</v>
      </c>
      <c r="R6" s="293"/>
      <c r="S6" s="154"/>
    </row>
    <row r="7" spans="2:20" ht="63.75" customHeight="1" x14ac:dyDescent="0.4">
      <c r="B7" s="112"/>
      <c r="C7" s="102"/>
      <c r="D7" s="116" t="s">
        <v>105</v>
      </c>
      <c r="E7" s="301">
        <v>0.315</v>
      </c>
      <c r="F7" s="301"/>
      <c r="G7" s="115" t="s">
        <v>106</v>
      </c>
      <c r="H7" s="102"/>
      <c r="I7" s="298" t="s">
        <v>102</v>
      </c>
      <c r="J7" s="299"/>
      <c r="K7" s="150">
        <v>15975561659</v>
      </c>
      <c r="L7" s="115" t="s">
        <v>99</v>
      </c>
      <c r="M7" s="120"/>
      <c r="O7" s="151" t="s">
        <v>107</v>
      </c>
      <c r="P7" s="151">
        <v>0.315</v>
      </c>
      <c r="Q7" s="291" t="s">
        <v>110</v>
      </c>
      <c r="R7" s="291"/>
      <c r="S7" s="132"/>
    </row>
    <row r="8" spans="2:20" ht="63.75" customHeight="1" x14ac:dyDescent="0.4">
      <c r="B8" s="114" t="s">
        <v>104</v>
      </c>
      <c r="C8" s="102"/>
      <c r="D8" s="104"/>
      <c r="E8" s="105"/>
      <c r="F8" s="105"/>
      <c r="G8" s="105"/>
      <c r="H8" s="102"/>
      <c r="I8" s="105"/>
      <c r="J8" s="105"/>
      <c r="K8" s="105"/>
      <c r="L8" s="105"/>
      <c r="M8" s="105"/>
      <c r="O8" s="151" t="s">
        <v>108</v>
      </c>
      <c r="P8" s="151">
        <v>0.128</v>
      </c>
      <c r="Q8" s="291" t="s">
        <v>85</v>
      </c>
      <c r="R8" s="291"/>
      <c r="S8" s="132"/>
    </row>
    <row r="9" spans="2:20" ht="72" customHeight="1" thickBot="1" x14ac:dyDescent="0.5">
      <c r="B9" s="300" t="s">
        <v>114</v>
      </c>
      <c r="C9" s="300"/>
      <c r="D9" s="300"/>
      <c r="O9" s="151" t="s">
        <v>109</v>
      </c>
      <c r="P9" s="151">
        <v>4.7E-2</v>
      </c>
      <c r="Q9" s="291" t="s">
        <v>85</v>
      </c>
      <c r="R9" s="291"/>
      <c r="S9" s="132"/>
    </row>
    <row r="10" spans="2:20" ht="45.75" customHeight="1" x14ac:dyDescent="0.4">
      <c r="B10" s="302" t="s">
        <v>115</v>
      </c>
      <c r="C10" s="304" t="s">
        <v>116</v>
      </c>
      <c r="D10" s="304" t="s">
        <v>136</v>
      </c>
      <c r="E10" s="304" t="s">
        <v>134</v>
      </c>
      <c r="F10" s="304" t="s">
        <v>814</v>
      </c>
      <c r="G10" s="304" t="s">
        <v>800</v>
      </c>
      <c r="H10" s="304" t="s">
        <v>813</v>
      </c>
      <c r="I10" s="304" t="s">
        <v>135</v>
      </c>
      <c r="J10" s="304"/>
      <c r="K10" s="313" t="s">
        <v>137</v>
      </c>
      <c r="L10" s="311" t="s">
        <v>138</v>
      </c>
      <c r="M10" s="118"/>
    </row>
    <row r="11" spans="2:20" ht="45.75" customHeight="1" x14ac:dyDescent="0.4">
      <c r="B11" s="303"/>
      <c r="C11" s="305"/>
      <c r="D11" s="305"/>
      <c r="E11" s="305"/>
      <c r="F11" s="305"/>
      <c r="G11" s="305"/>
      <c r="H11" s="305"/>
      <c r="I11" s="305"/>
      <c r="J11" s="305"/>
      <c r="K11" s="314"/>
      <c r="L11" s="312"/>
      <c r="M11" s="118"/>
    </row>
    <row r="12" spans="2:20" ht="44.25" customHeight="1" x14ac:dyDescent="0.45">
      <c r="B12" s="135" t="s">
        <v>118</v>
      </c>
      <c r="C12" s="85" t="s">
        <v>83</v>
      </c>
      <c r="D12" s="86" t="s">
        <v>125</v>
      </c>
      <c r="E12" s="87">
        <v>125</v>
      </c>
      <c r="F12" s="87">
        <v>18</v>
      </c>
      <c r="G12" s="88">
        <f>Bygg!L1</f>
        <v>6392697.868428194</v>
      </c>
      <c r="H12" s="269">
        <f>Bygg!M1</f>
        <v>36006082.760122418</v>
      </c>
      <c r="I12" s="89" t="s">
        <v>37</v>
      </c>
      <c r="J12" s="90"/>
      <c r="K12" s="136">
        <f>Bygg!N1</f>
        <v>13355.615897993452</v>
      </c>
      <c r="L12" s="90">
        <f>K12*T13*(K7/P4)</f>
        <v>8171.0183653226322</v>
      </c>
      <c r="M12" s="117"/>
      <c r="O12" s="294" t="s">
        <v>829</v>
      </c>
      <c r="P12" s="294"/>
      <c r="Q12" s="294"/>
      <c r="R12" s="294"/>
      <c r="S12" s="294"/>
      <c r="T12" s="294"/>
    </row>
    <row r="13" spans="2:20" ht="44.25" customHeight="1" x14ac:dyDescent="0.4">
      <c r="B13" s="137" t="s">
        <v>119</v>
      </c>
      <c r="C13" s="91">
        <v>7</v>
      </c>
      <c r="D13" s="92" t="s">
        <v>130</v>
      </c>
      <c r="E13" s="93">
        <v>5</v>
      </c>
      <c r="F13" s="93">
        <v>2</v>
      </c>
      <c r="G13" s="94">
        <f>'Fornybar energi'!O1</f>
        <v>110214428.68902576</v>
      </c>
      <c r="H13" s="94" t="s">
        <v>37</v>
      </c>
      <c r="I13" s="95" t="s">
        <v>37</v>
      </c>
      <c r="J13" s="96"/>
      <c r="K13" s="138">
        <f>'Fornybar energi'!P1</f>
        <v>34717.545037043106</v>
      </c>
      <c r="L13" s="96">
        <f>K13*T13*(K7/P4)</f>
        <v>21240.330679112638</v>
      </c>
      <c r="M13" s="117"/>
      <c r="O13" s="308" t="s">
        <v>823</v>
      </c>
      <c r="P13" s="309"/>
      <c r="Q13" s="309"/>
      <c r="R13" s="309"/>
      <c r="S13" s="310"/>
      <c r="T13" s="306">
        <f>P4/P3</f>
        <v>0.61180393534305266</v>
      </c>
    </row>
    <row r="14" spans="2:20" ht="44.25" customHeight="1" x14ac:dyDescent="0.4">
      <c r="B14" s="137" t="s">
        <v>120</v>
      </c>
      <c r="C14" s="91" t="s">
        <v>86</v>
      </c>
      <c r="D14" s="92" t="s">
        <v>131</v>
      </c>
      <c r="E14" s="93">
        <v>38</v>
      </c>
      <c r="F14" s="93">
        <v>11</v>
      </c>
      <c r="G14" s="94" t="s">
        <v>37</v>
      </c>
      <c r="H14" s="94" t="s">
        <v>37</v>
      </c>
      <c r="I14" s="95" t="s">
        <v>37</v>
      </c>
      <c r="J14" s="96"/>
      <c r="K14" s="138">
        <f>Transport!K1</f>
        <v>1764.3883244563249</v>
      </c>
      <c r="L14" s="96">
        <f>K14*T13*(K7/P4)</f>
        <v>1079.4597203757144</v>
      </c>
      <c r="M14" s="117"/>
      <c r="O14" s="98" t="s">
        <v>828</v>
      </c>
      <c r="P14" s="98" t="s">
        <v>824</v>
      </c>
      <c r="Q14" s="98" t="s">
        <v>825</v>
      </c>
      <c r="R14" s="133" t="s">
        <v>826</v>
      </c>
      <c r="S14" s="122" t="s">
        <v>827</v>
      </c>
      <c r="T14" s="307"/>
    </row>
    <row r="15" spans="2:20" ht="78.75" customHeight="1" x14ac:dyDescent="0.4">
      <c r="B15" s="137" t="s">
        <v>121</v>
      </c>
      <c r="C15" s="91" t="s">
        <v>87</v>
      </c>
      <c r="D15" s="92" t="s">
        <v>126</v>
      </c>
      <c r="E15" s="93">
        <v>32</v>
      </c>
      <c r="F15" s="93">
        <v>2</v>
      </c>
      <c r="G15" s="94">
        <f>'Avfall og sirkulærøkonomi'!N1</f>
        <v>166787.99892190678</v>
      </c>
      <c r="H15" s="94" t="s">
        <v>37</v>
      </c>
      <c r="I15" s="95">
        <f>'Avfall og sirkulærøkonomi'!L1</f>
        <v>131592.66514421903</v>
      </c>
      <c r="J15" s="97" t="s">
        <v>139</v>
      </c>
      <c r="K15" s="138">
        <f>'Avfall og sirkulærøkonomi'!M1</f>
        <v>220.16868206986345</v>
      </c>
      <c r="L15" s="96">
        <f>K15*T13*(K7/P4)</f>
        <v>134.70006612963584</v>
      </c>
      <c r="M15" s="117"/>
      <c r="O15" s="263" t="s">
        <v>96</v>
      </c>
      <c r="P15" s="264" t="s">
        <v>803</v>
      </c>
      <c r="Q15" s="263" t="s">
        <v>802</v>
      </c>
      <c r="R15" s="264" t="s">
        <v>801</v>
      </c>
      <c r="S15" s="268">
        <v>8532.6</v>
      </c>
      <c r="T15" s="265">
        <v>0.23</v>
      </c>
    </row>
    <row r="16" spans="2:20" ht="102" customHeight="1" x14ac:dyDescent="0.4">
      <c r="B16" s="137" t="s">
        <v>122</v>
      </c>
      <c r="C16" s="91" t="s">
        <v>88</v>
      </c>
      <c r="D16" s="92" t="s">
        <v>127</v>
      </c>
      <c r="E16" s="93">
        <v>52</v>
      </c>
      <c r="F16" s="93">
        <v>11</v>
      </c>
      <c r="G16" s="94" t="s">
        <v>37</v>
      </c>
      <c r="H16" s="94" t="s">
        <v>37</v>
      </c>
      <c r="I16" s="95">
        <f>'Vann og avløp'!K1</f>
        <v>457740.73561223433</v>
      </c>
      <c r="J16" s="97" t="s">
        <v>140</v>
      </c>
      <c r="K16" s="138" t="s">
        <v>37</v>
      </c>
      <c r="L16" s="96" t="s">
        <v>37</v>
      </c>
      <c r="M16" s="117"/>
      <c r="O16" s="263" t="s">
        <v>94</v>
      </c>
      <c r="P16" s="266">
        <v>43068</v>
      </c>
      <c r="Q16" s="263" t="s">
        <v>806</v>
      </c>
      <c r="R16" s="266" t="s">
        <v>804</v>
      </c>
      <c r="S16" s="267">
        <v>750</v>
      </c>
      <c r="T16" s="265">
        <v>0.03</v>
      </c>
    </row>
    <row r="17" spans="2:20" ht="101.4" customHeight="1" x14ac:dyDescent="0.4">
      <c r="B17" s="137" t="s">
        <v>123</v>
      </c>
      <c r="C17" s="91" t="s">
        <v>89</v>
      </c>
      <c r="D17" s="86" t="s">
        <v>128</v>
      </c>
      <c r="E17" s="93">
        <v>5</v>
      </c>
      <c r="F17" s="93">
        <v>1</v>
      </c>
      <c r="G17" s="94" t="s">
        <v>37</v>
      </c>
      <c r="H17" s="94" t="s">
        <v>37</v>
      </c>
      <c r="I17" s="95" t="s">
        <v>37</v>
      </c>
      <c r="J17" s="97"/>
      <c r="K17" s="138" t="s">
        <v>37</v>
      </c>
      <c r="L17" s="96" t="s">
        <v>37</v>
      </c>
      <c r="M17" s="117"/>
      <c r="O17" s="263" t="s">
        <v>97</v>
      </c>
      <c r="P17" s="266">
        <v>43068</v>
      </c>
      <c r="Q17" s="263" t="s">
        <v>805</v>
      </c>
      <c r="R17" s="266">
        <v>43798</v>
      </c>
      <c r="S17" s="267">
        <v>600</v>
      </c>
      <c r="T17" s="265">
        <v>0.03</v>
      </c>
    </row>
    <row r="18" spans="2:20" ht="67.95" customHeight="1" x14ac:dyDescent="0.4">
      <c r="B18" s="137" t="s">
        <v>124</v>
      </c>
      <c r="C18" s="91" t="s">
        <v>90</v>
      </c>
      <c r="D18" s="92" t="s">
        <v>129</v>
      </c>
      <c r="E18" s="93">
        <v>10</v>
      </c>
      <c r="F18" s="93">
        <v>3</v>
      </c>
      <c r="G18" s="94" t="s">
        <v>37</v>
      </c>
      <c r="H18" s="94" t="s">
        <v>37</v>
      </c>
      <c r="I18" s="95" t="s">
        <v>37</v>
      </c>
      <c r="J18" s="97"/>
      <c r="K18" s="138" t="s">
        <v>37</v>
      </c>
      <c r="L18" s="96" t="s">
        <v>37</v>
      </c>
      <c r="M18" s="117"/>
      <c r="O18" s="263" t="s">
        <v>98</v>
      </c>
      <c r="P18" s="264" t="s">
        <v>807</v>
      </c>
      <c r="Q18" s="263" t="s">
        <v>808</v>
      </c>
      <c r="R18" s="264" t="s">
        <v>809</v>
      </c>
      <c r="S18" s="267">
        <v>2964.06</v>
      </c>
      <c r="T18" s="265">
        <v>0.12</v>
      </c>
    </row>
    <row r="19" spans="2:20" ht="42" customHeight="1" thickBot="1" x14ac:dyDescent="0.45">
      <c r="B19" s="139" t="s">
        <v>117</v>
      </c>
      <c r="C19" s="140"/>
      <c r="D19" s="140"/>
      <c r="E19" s="140">
        <f>SUM(E12:E18)</f>
        <v>267</v>
      </c>
      <c r="F19" s="140">
        <f>SUM(F12:F18)</f>
        <v>48</v>
      </c>
      <c r="G19" s="141">
        <f>SUM(G12:G18)</f>
        <v>116773914.55637586</v>
      </c>
      <c r="H19" s="141">
        <f>SUM(H12:H18)</f>
        <v>36006082.760122418</v>
      </c>
      <c r="I19" s="140"/>
      <c r="J19" s="140"/>
      <c r="K19" s="142">
        <f>SUM(K12:K18)</f>
        <v>50057.717941562754</v>
      </c>
      <c r="L19" s="143">
        <f>SUM(L12:L18)</f>
        <v>30625.508830940624</v>
      </c>
      <c r="M19" s="117"/>
      <c r="O19" s="263" t="s">
        <v>95</v>
      </c>
      <c r="P19" s="264" t="s">
        <v>810</v>
      </c>
      <c r="Q19" s="263" t="s">
        <v>811</v>
      </c>
      <c r="R19" s="264" t="s">
        <v>812</v>
      </c>
      <c r="S19" s="267">
        <v>3130.5</v>
      </c>
      <c r="T19" s="265">
        <v>0.12</v>
      </c>
    </row>
    <row r="20" spans="2:20" ht="36.75" customHeight="1" x14ac:dyDescent="0.4">
      <c r="M20" s="119"/>
      <c r="O20" s="134"/>
    </row>
    <row r="21" spans="2:20" ht="42" customHeight="1" x14ac:dyDescent="0.4"/>
    <row r="22" spans="2:20" ht="42" customHeight="1" x14ac:dyDescent="0.4"/>
    <row r="23" spans="2:20" ht="42" customHeight="1" x14ac:dyDescent="0.4"/>
    <row r="24" spans="2:20" ht="42" customHeight="1" x14ac:dyDescent="0.4"/>
    <row r="25" spans="2:20" ht="42" customHeight="1" x14ac:dyDescent="0.4"/>
    <row r="26" spans="2:20" ht="42" customHeight="1" x14ac:dyDescent="0.4"/>
  </sheetData>
  <mergeCells count="23">
    <mergeCell ref="T13:T14"/>
    <mergeCell ref="O13:S13"/>
    <mergeCell ref="G10:G11"/>
    <mergeCell ref="H10:H11"/>
    <mergeCell ref="L10:L11"/>
    <mergeCell ref="K10:K11"/>
    <mergeCell ref="I10:J11"/>
    <mergeCell ref="B10:B11"/>
    <mergeCell ref="C10:C11"/>
    <mergeCell ref="D10:D11"/>
    <mergeCell ref="E10:E11"/>
    <mergeCell ref="F10:F11"/>
    <mergeCell ref="B2:L2"/>
    <mergeCell ref="B3:L3"/>
    <mergeCell ref="E6:F6"/>
    <mergeCell ref="I7:J7"/>
    <mergeCell ref="B9:D9"/>
    <mergeCell ref="E7:F7"/>
    <mergeCell ref="Q7:R7"/>
    <mergeCell ref="Q8:R8"/>
    <mergeCell ref="Q9:R9"/>
    <mergeCell ref="Q6:R6"/>
    <mergeCell ref="O12:T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110D-AF9E-40C7-91EF-C1D86B163DD2}">
  <sheetPr codeName="Sheet2"/>
  <dimension ref="A1:X140"/>
  <sheetViews>
    <sheetView zoomScale="80" zoomScaleNormal="80" workbookViewId="0">
      <pane ySplit="3" topLeftCell="A136" activePane="bottomLeft" state="frozen"/>
      <selection pane="bottomLeft" activeCell="G3" sqref="G3"/>
    </sheetView>
  </sheetViews>
  <sheetFormatPr defaultRowHeight="14.4" x14ac:dyDescent="0.3"/>
  <cols>
    <col min="1" max="1" width="9.453125" style="4" customWidth="1"/>
    <col min="2" max="2" width="21.6328125" customWidth="1"/>
    <col min="3" max="3" width="31.36328125" customWidth="1"/>
    <col min="4" max="4" width="9.54296875" style="16" customWidth="1"/>
    <col min="5" max="5" width="12.36328125" customWidth="1"/>
    <col min="6" max="6" width="40.81640625" customWidth="1"/>
    <col min="7" max="7" width="17.36328125" style="8" customWidth="1"/>
    <col min="8" max="8" width="19.6328125" style="8" customWidth="1"/>
    <col min="9" max="9" width="21" style="8" customWidth="1"/>
    <col min="10" max="10" width="13.90625" style="181" customWidth="1"/>
    <col min="11" max="11" width="13.90625" style="178" customWidth="1"/>
    <col min="12" max="12" width="14.81640625" style="8" customWidth="1"/>
    <col min="13" max="13" width="15.36328125" style="8" customWidth="1"/>
    <col min="14" max="14" width="23.36328125" style="8" customWidth="1"/>
  </cols>
  <sheetData>
    <row r="1" spans="1:22" ht="32.4" x14ac:dyDescent="0.3">
      <c r="A1" s="158" t="s">
        <v>118</v>
      </c>
      <c r="B1" s="121"/>
      <c r="C1" s="121"/>
      <c r="D1" s="121"/>
      <c r="E1" s="121"/>
      <c r="F1" s="121"/>
      <c r="G1" s="182">
        <f>SUM(G4:G128)*1000</f>
        <v>20632822977</v>
      </c>
      <c r="H1" s="182">
        <f>SUM(H4:H128)*1000</f>
        <v>19117937399.288162</v>
      </c>
      <c r="I1" s="182">
        <f>SUM(I4:I128)*1000</f>
        <v>30232601979</v>
      </c>
      <c r="J1" s="182"/>
      <c r="K1" s="182">
        <f>SUM(K4:K128)</f>
        <v>937251</v>
      </c>
      <c r="L1" s="182">
        <f>SUM(L4:L128)</f>
        <v>6392697.868428194</v>
      </c>
      <c r="M1" s="182">
        <f>SUM(M4:M128)</f>
        <v>36006082.760122418</v>
      </c>
      <c r="N1" s="182">
        <f>SUM(N4:N128)</f>
        <v>13355.615897993452</v>
      </c>
    </row>
    <row r="2" spans="1:22" ht="15" customHeight="1" x14ac:dyDescent="0.3">
      <c r="A2" s="159"/>
      <c r="B2" s="121"/>
      <c r="C2" s="121"/>
      <c r="D2" s="121"/>
      <c r="E2" s="121"/>
      <c r="F2" s="121"/>
      <c r="G2" s="182"/>
      <c r="H2" s="182"/>
      <c r="I2" s="182"/>
      <c r="J2" s="179"/>
      <c r="K2" s="189"/>
      <c r="L2" s="229" t="s">
        <v>777</v>
      </c>
      <c r="M2" s="228"/>
      <c r="N2" s="190"/>
    </row>
    <row r="3" spans="1:22" ht="92.25" customHeight="1" thickBot="1" x14ac:dyDescent="0.35">
      <c r="A3" s="220" t="s">
        <v>778</v>
      </c>
      <c r="B3" s="221" t="s">
        <v>141</v>
      </c>
      <c r="C3" s="222" t="s">
        <v>204</v>
      </c>
      <c r="D3" s="223" t="s">
        <v>142</v>
      </c>
      <c r="E3" s="222" t="s">
        <v>779</v>
      </c>
      <c r="F3" s="223" t="s">
        <v>143</v>
      </c>
      <c r="G3" s="224" t="s">
        <v>846</v>
      </c>
      <c r="H3" s="226" t="s">
        <v>144</v>
      </c>
      <c r="I3" s="225" t="s">
        <v>145</v>
      </c>
      <c r="J3" s="227" t="s">
        <v>780</v>
      </c>
      <c r="K3" s="230" t="s">
        <v>781</v>
      </c>
      <c r="L3" s="231" t="s">
        <v>782</v>
      </c>
      <c r="M3" s="231" t="s">
        <v>783</v>
      </c>
      <c r="N3" s="231" t="s">
        <v>784</v>
      </c>
    </row>
    <row r="4" spans="1:22" ht="28.8" x14ac:dyDescent="0.3">
      <c r="A4" s="250">
        <v>1014</v>
      </c>
      <c r="B4" s="168" t="s">
        <v>205</v>
      </c>
      <c r="C4" s="168" t="s">
        <v>213</v>
      </c>
      <c r="D4" s="12">
        <v>2015</v>
      </c>
      <c r="E4" s="12" t="s">
        <v>46</v>
      </c>
      <c r="F4" s="168" t="s">
        <v>214</v>
      </c>
      <c r="G4" s="67">
        <v>51100</v>
      </c>
      <c r="H4" s="40">
        <v>42031.957804878002</v>
      </c>
      <c r="I4" s="40">
        <v>235000</v>
      </c>
      <c r="J4" s="252">
        <v>0.17885939491437466</v>
      </c>
      <c r="K4" s="253">
        <v>7200</v>
      </c>
      <c r="L4" s="51" t="s">
        <v>37</v>
      </c>
      <c r="M4" s="51">
        <v>64518.160933513216</v>
      </c>
      <c r="N4" s="287">
        <f>SUM(L4:M4)*Sammendrag!$E$7/1000</f>
        <v>20.323220694056666</v>
      </c>
      <c r="O4" s="1"/>
      <c r="P4" s="1"/>
      <c r="Q4" s="1"/>
      <c r="R4" s="1"/>
      <c r="S4" s="1"/>
      <c r="T4" s="1"/>
      <c r="U4" s="1"/>
      <c r="V4" s="1"/>
    </row>
    <row r="5" spans="1:22" ht="57.6" x14ac:dyDescent="0.3">
      <c r="A5" s="59">
        <v>1017</v>
      </c>
      <c r="B5" s="74" t="s">
        <v>206</v>
      </c>
      <c r="C5" s="74" t="s">
        <v>215</v>
      </c>
      <c r="D5" s="2">
        <v>2016</v>
      </c>
      <c r="E5" s="2" t="s">
        <v>55</v>
      </c>
      <c r="F5" s="74" t="s">
        <v>216</v>
      </c>
      <c r="G5" s="67">
        <v>192307</v>
      </c>
      <c r="H5" s="17">
        <v>192307</v>
      </c>
      <c r="I5" s="17">
        <v>226000</v>
      </c>
      <c r="J5" s="80">
        <v>0.85091592920353987</v>
      </c>
      <c r="K5" s="17">
        <v>8626</v>
      </c>
      <c r="L5" s="51" t="s">
        <v>37</v>
      </c>
      <c r="M5" s="6">
        <v>377276</v>
      </c>
      <c r="N5" s="287">
        <f>SUM(L5:M5)*Sammendrag!$E$7/1000</f>
        <v>118.84194000000001</v>
      </c>
      <c r="O5" s="1"/>
      <c r="P5" s="1"/>
      <c r="Q5" s="1"/>
      <c r="R5" s="1"/>
      <c r="S5" s="1"/>
      <c r="T5" s="1"/>
      <c r="U5" s="1"/>
      <c r="V5" s="1"/>
    </row>
    <row r="6" spans="1:22" ht="43.2" x14ac:dyDescent="0.3">
      <c r="A6" s="29">
        <v>1021</v>
      </c>
      <c r="B6" s="29" t="s">
        <v>360</v>
      </c>
      <c r="C6" s="29" t="s">
        <v>723</v>
      </c>
      <c r="D6" s="2">
        <v>2016</v>
      </c>
      <c r="E6" s="2" t="s">
        <v>46</v>
      </c>
      <c r="F6" s="74" t="s">
        <v>414</v>
      </c>
      <c r="G6" s="67">
        <v>21000</v>
      </c>
      <c r="H6" s="34">
        <v>17766.66</v>
      </c>
      <c r="I6" s="34">
        <v>21000</v>
      </c>
      <c r="J6" s="193">
        <v>0.84603142857142855</v>
      </c>
      <c r="K6" s="34">
        <v>32857</v>
      </c>
      <c r="L6" s="51" t="s">
        <v>37</v>
      </c>
      <c r="M6" s="34">
        <v>1698580.6832685713</v>
      </c>
      <c r="N6" s="287">
        <f>SUM(L6:M6)*Sammendrag!$E$7/1000</f>
        <v>535.05291522959988</v>
      </c>
      <c r="O6" s="1"/>
      <c r="P6" s="1"/>
      <c r="Q6" s="1"/>
      <c r="R6" s="1"/>
      <c r="S6" s="1"/>
      <c r="T6" s="1"/>
      <c r="U6" s="1"/>
      <c r="V6" s="1"/>
    </row>
    <row r="7" spans="1:22" ht="72" x14ac:dyDescent="0.3">
      <c r="A7" s="60">
        <v>1024</v>
      </c>
      <c r="B7" s="2" t="s">
        <v>418</v>
      </c>
      <c r="C7" s="2" t="s">
        <v>419</v>
      </c>
      <c r="D7" s="2">
        <v>2016</v>
      </c>
      <c r="E7" s="2">
        <v>2016</v>
      </c>
      <c r="F7" s="74" t="s">
        <v>420</v>
      </c>
      <c r="G7" s="67">
        <v>12780</v>
      </c>
      <c r="H7" s="34">
        <v>11398.4</v>
      </c>
      <c r="I7" s="34">
        <v>20500</v>
      </c>
      <c r="J7" s="193">
        <v>0.55601951219512191</v>
      </c>
      <c r="K7" s="191">
        <v>34700</v>
      </c>
      <c r="L7" s="51" t="s">
        <v>37</v>
      </c>
      <c r="M7" s="34">
        <v>1292610.8091317073</v>
      </c>
      <c r="N7" s="287">
        <f>SUM(L7:M7)*Sammendrag!$E$7/1000</f>
        <v>407.1724048764878</v>
      </c>
      <c r="O7" s="1"/>
      <c r="P7" s="1"/>
      <c r="Q7" s="1"/>
      <c r="R7" s="1"/>
      <c r="S7" s="1"/>
      <c r="T7" s="1"/>
      <c r="U7" s="1"/>
      <c r="V7" s="1"/>
    </row>
    <row r="8" spans="1:22" ht="57.6" x14ac:dyDescent="0.3">
      <c r="A8" s="60">
        <v>1033</v>
      </c>
      <c r="B8" s="2" t="s">
        <v>421</v>
      </c>
      <c r="C8" s="2" t="s">
        <v>419</v>
      </c>
      <c r="D8" s="2">
        <v>2017</v>
      </c>
      <c r="E8" s="2" t="s">
        <v>48</v>
      </c>
      <c r="F8" s="74" t="s">
        <v>422</v>
      </c>
      <c r="G8" s="67">
        <v>23600</v>
      </c>
      <c r="H8" s="242">
        <v>18880</v>
      </c>
      <c r="I8" s="34">
        <v>23600</v>
      </c>
      <c r="J8" s="193">
        <v>0.8</v>
      </c>
      <c r="K8" s="34">
        <v>32000</v>
      </c>
      <c r="L8" s="51" t="s">
        <v>37</v>
      </c>
      <c r="M8" s="34">
        <v>2480000</v>
      </c>
      <c r="N8" s="287">
        <f>SUM(L8:M8)*Sammendrag!$E$7/1000</f>
        <v>781.2</v>
      </c>
      <c r="O8" s="1"/>
      <c r="P8" s="1"/>
      <c r="Q8" s="1"/>
      <c r="R8" s="1"/>
      <c r="S8" s="1"/>
      <c r="T8" s="1"/>
      <c r="U8" s="1"/>
      <c r="V8" s="1"/>
    </row>
    <row r="9" spans="1:22" ht="72" x14ac:dyDescent="0.3">
      <c r="A9" s="165">
        <v>1035</v>
      </c>
      <c r="B9" s="2" t="s">
        <v>146</v>
      </c>
      <c r="C9" s="2" t="s">
        <v>419</v>
      </c>
      <c r="D9" s="166">
        <v>2016</v>
      </c>
      <c r="E9" s="166" t="s">
        <v>41</v>
      </c>
      <c r="F9" s="74" t="s">
        <v>423</v>
      </c>
      <c r="G9" s="67">
        <v>25400</v>
      </c>
      <c r="H9" s="242">
        <v>22860</v>
      </c>
      <c r="I9" s="34">
        <v>35600</v>
      </c>
      <c r="J9" s="193">
        <v>0.64213483146067418</v>
      </c>
      <c r="K9" s="34">
        <v>50000</v>
      </c>
      <c r="L9" s="51" t="s">
        <v>37</v>
      </c>
      <c r="M9" s="34">
        <v>3531741.5730337081</v>
      </c>
      <c r="N9" s="287">
        <f>SUM(L9:M9)*Sammendrag!$E$7/1000</f>
        <v>1112.4985955056179</v>
      </c>
      <c r="O9" s="1"/>
      <c r="P9" s="1"/>
      <c r="Q9" s="1"/>
      <c r="R9" s="1"/>
      <c r="S9" s="1"/>
      <c r="T9" s="1"/>
      <c r="U9" s="1"/>
      <c r="V9" s="1"/>
    </row>
    <row r="10" spans="1:22" ht="72" x14ac:dyDescent="0.3">
      <c r="A10" s="160">
        <v>1036</v>
      </c>
      <c r="B10" s="74" t="s">
        <v>146</v>
      </c>
      <c r="C10" s="74" t="s">
        <v>217</v>
      </c>
      <c r="D10" s="2">
        <v>2016</v>
      </c>
      <c r="E10" s="2" t="s">
        <v>42</v>
      </c>
      <c r="F10" s="74" t="s">
        <v>218</v>
      </c>
      <c r="G10" s="67">
        <v>77600</v>
      </c>
      <c r="H10" s="243">
        <v>69840</v>
      </c>
      <c r="I10" s="17">
        <v>77600</v>
      </c>
      <c r="J10" s="80">
        <v>0.9</v>
      </c>
      <c r="K10" s="17">
        <v>1220</v>
      </c>
      <c r="L10" s="6">
        <v>42300</v>
      </c>
      <c r="M10" s="6">
        <v>77958</v>
      </c>
      <c r="N10" s="287">
        <f>SUM(L10:M10)*Sammendrag!$E$7/1000</f>
        <v>37.881269999999994</v>
      </c>
      <c r="O10" s="1"/>
      <c r="P10" s="1"/>
      <c r="Q10" s="1"/>
      <c r="R10" s="1"/>
      <c r="S10" s="1"/>
      <c r="T10" s="1"/>
      <c r="U10" s="1"/>
      <c r="V10" s="1"/>
    </row>
    <row r="11" spans="1:22" ht="28.8" x14ac:dyDescent="0.3">
      <c r="A11" s="165">
        <v>1037</v>
      </c>
      <c r="B11" s="66" t="s">
        <v>424</v>
      </c>
      <c r="C11" s="60" t="s">
        <v>425</v>
      </c>
      <c r="D11" s="2">
        <v>2018</v>
      </c>
      <c r="E11" s="2" t="s">
        <v>48</v>
      </c>
      <c r="F11" s="74" t="s">
        <v>426</v>
      </c>
      <c r="G11" s="67">
        <v>9055.68</v>
      </c>
      <c r="H11" s="251">
        <v>7990.32</v>
      </c>
      <c r="I11" s="70">
        <v>12477.165000000001</v>
      </c>
      <c r="J11" s="195">
        <v>0.64039547445273026</v>
      </c>
      <c r="K11" s="70">
        <v>14172</v>
      </c>
      <c r="L11" s="51" t="s">
        <v>37</v>
      </c>
      <c r="M11" s="70">
        <v>1164399.0714236768</v>
      </c>
      <c r="N11" s="287">
        <f>SUM(L11:M11)*Sammendrag!$E$7/1000</f>
        <v>366.78570749845824</v>
      </c>
      <c r="O11" s="1"/>
      <c r="P11" s="1"/>
      <c r="Q11" s="1"/>
      <c r="R11" s="1"/>
      <c r="S11" s="1"/>
      <c r="T11" s="1"/>
      <c r="U11" s="1"/>
      <c r="V11" s="1"/>
    </row>
    <row r="12" spans="1:22" ht="43.2" x14ac:dyDescent="0.3">
      <c r="A12" s="160">
        <v>1039</v>
      </c>
      <c r="B12" s="74" t="s">
        <v>207</v>
      </c>
      <c r="C12" s="74" t="s">
        <v>219</v>
      </c>
      <c r="D12" s="2">
        <v>2014</v>
      </c>
      <c r="E12" s="2" t="s">
        <v>722</v>
      </c>
      <c r="F12" s="74" t="s">
        <v>838</v>
      </c>
      <c r="G12" s="67">
        <v>100000</v>
      </c>
      <c r="H12" s="243">
        <v>100000</v>
      </c>
      <c r="I12" s="17">
        <v>109200</v>
      </c>
      <c r="J12" s="80">
        <v>0.91575091575091572</v>
      </c>
      <c r="K12" s="69">
        <v>5500</v>
      </c>
      <c r="L12" s="51" t="s">
        <v>37</v>
      </c>
      <c r="M12" s="6">
        <v>373782.05128205131</v>
      </c>
      <c r="N12" s="287">
        <f>SUM(L12:M12)*Sammendrag!$E$7/1000</f>
        <v>117.74134615384617</v>
      </c>
      <c r="O12" s="1"/>
      <c r="P12" s="1"/>
      <c r="Q12" s="1"/>
      <c r="R12" s="1"/>
      <c r="S12" s="1"/>
      <c r="T12" s="1"/>
      <c r="U12" s="1"/>
      <c r="V12" s="1"/>
    </row>
    <row r="13" spans="1:22" ht="57.6" x14ac:dyDescent="0.3">
      <c r="A13" s="160">
        <v>1040</v>
      </c>
      <c r="B13" s="74" t="s">
        <v>146</v>
      </c>
      <c r="C13" s="74" t="s">
        <v>220</v>
      </c>
      <c r="D13" s="2">
        <v>2016</v>
      </c>
      <c r="E13" s="2" t="s">
        <v>55</v>
      </c>
      <c r="F13" s="74" t="s">
        <v>221</v>
      </c>
      <c r="G13" s="67">
        <v>277000</v>
      </c>
      <c r="H13" s="243">
        <v>249300</v>
      </c>
      <c r="I13" s="17">
        <v>277000</v>
      </c>
      <c r="J13" s="80">
        <v>0.9</v>
      </c>
      <c r="K13" s="17">
        <v>4121</v>
      </c>
      <c r="L13" s="69">
        <v>65700</v>
      </c>
      <c r="M13" s="6">
        <v>160595.37</v>
      </c>
      <c r="N13" s="287">
        <f>SUM(L13:M13)*Sammendrag!$E$7/1000</f>
        <v>71.283041549999993</v>
      </c>
      <c r="O13" s="1"/>
      <c r="P13" s="1"/>
      <c r="Q13" s="1"/>
      <c r="R13" s="1"/>
      <c r="S13" s="1"/>
      <c r="T13" s="1"/>
      <c r="U13" s="1"/>
      <c r="V13" s="1"/>
    </row>
    <row r="14" spans="1:22" ht="43.2" x14ac:dyDescent="0.3">
      <c r="A14" s="2">
        <v>1041</v>
      </c>
      <c r="B14" s="2" t="s">
        <v>222</v>
      </c>
      <c r="C14" s="2" t="s">
        <v>223</v>
      </c>
      <c r="D14" s="2">
        <v>2013</v>
      </c>
      <c r="E14" s="2" t="s">
        <v>58</v>
      </c>
      <c r="F14" s="74" t="s">
        <v>224</v>
      </c>
      <c r="G14" s="67">
        <v>46200</v>
      </c>
      <c r="H14" s="17">
        <v>44800.000322774824</v>
      </c>
      <c r="I14" s="17">
        <v>47800</v>
      </c>
      <c r="J14" s="180">
        <v>0.93723850047646096</v>
      </c>
      <c r="K14" s="17">
        <v>1488</v>
      </c>
      <c r="L14" s="51" t="s">
        <v>37</v>
      </c>
      <c r="M14" s="6">
        <v>164006.24051217531</v>
      </c>
      <c r="N14" s="287">
        <f>SUM(L14:M14)*Sammendrag!$E$7/1000</f>
        <v>51.661965761335225</v>
      </c>
      <c r="O14" s="1"/>
      <c r="P14" s="1"/>
      <c r="Q14" s="1"/>
      <c r="R14" s="1"/>
      <c r="S14" s="1"/>
      <c r="T14" s="1"/>
      <c r="U14" s="1"/>
      <c r="V14" s="1"/>
    </row>
    <row r="15" spans="1:22" ht="43.2" x14ac:dyDescent="0.3">
      <c r="A15" s="59">
        <v>1042</v>
      </c>
      <c r="B15" s="74" t="s">
        <v>222</v>
      </c>
      <c r="C15" s="74" t="s">
        <v>225</v>
      </c>
      <c r="D15" s="2">
        <v>2014</v>
      </c>
      <c r="E15" s="2" t="s">
        <v>60</v>
      </c>
      <c r="F15" s="74" t="s">
        <v>226</v>
      </c>
      <c r="G15" s="67">
        <v>26000</v>
      </c>
      <c r="H15" s="17">
        <v>25212.121393769383</v>
      </c>
      <c r="I15" s="43">
        <v>26000</v>
      </c>
      <c r="J15" s="80">
        <v>0.96969697668343791</v>
      </c>
      <c r="K15" s="17">
        <v>420</v>
      </c>
      <c r="L15" s="51" t="s">
        <v>37</v>
      </c>
      <c r="M15" s="6">
        <v>2443.6363812422633</v>
      </c>
      <c r="N15" s="287">
        <f>SUM(L15:M15)*Sammendrag!$E$7/1000</f>
        <v>0.76974546009131295</v>
      </c>
      <c r="O15" s="1"/>
      <c r="P15" s="1"/>
      <c r="Q15" s="1"/>
      <c r="R15" s="1"/>
      <c r="S15" s="1"/>
      <c r="T15" s="1"/>
      <c r="U15" s="1"/>
      <c r="V15" s="1"/>
    </row>
    <row r="16" spans="1:22" ht="43.2" x14ac:dyDescent="0.3">
      <c r="A16" s="2">
        <v>1043</v>
      </c>
      <c r="B16" s="74" t="s">
        <v>222</v>
      </c>
      <c r="C16" s="74" t="s">
        <v>227</v>
      </c>
      <c r="D16" s="2">
        <v>2013</v>
      </c>
      <c r="E16" s="2" t="s">
        <v>60</v>
      </c>
      <c r="F16" s="74" t="s">
        <v>228</v>
      </c>
      <c r="G16" s="67">
        <v>16396</v>
      </c>
      <c r="H16" s="39">
        <v>15899.151629701648</v>
      </c>
      <c r="I16" s="43">
        <v>31800</v>
      </c>
      <c r="J16" s="48">
        <v>0.49997332168873104</v>
      </c>
      <c r="K16" s="17">
        <v>920</v>
      </c>
      <c r="L16" s="51" t="s">
        <v>37</v>
      </c>
      <c r="M16" s="6">
        <v>42317.741947734197</v>
      </c>
      <c r="N16" s="287">
        <f>SUM(L16:M16)*Sammendrag!$E$7/1000</f>
        <v>13.330088713536272</v>
      </c>
      <c r="O16" s="1"/>
      <c r="P16" s="1"/>
      <c r="Q16" s="1"/>
      <c r="R16" s="1"/>
      <c r="S16" s="1"/>
      <c r="T16" s="1"/>
      <c r="U16" s="1"/>
      <c r="V16" s="1"/>
    </row>
    <row r="17" spans="1:22" ht="43.2" x14ac:dyDescent="0.3">
      <c r="A17" s="60">
        <v>1044</v>
      </c>
      <c r="B17" s="2" t="s">
        <v>222</v>
      </c>
      <c r="C17" s="2" t="s">
        <v>427</v>
      </c>
      <c r="D17" s="2">
        <v>2014</v>
      </c>
      <c r="E17" s="2">
        <v>2014</v>
      </c>
      <c r="F17" s="74" t="s">
        <v>428</v>
      </c>
      <c r="G17" s="67">
        <v>4000</v>
      </c>
      <c r="H17" s="70">
        <v>3878.7879067337517</v>
      </c>
      <c r="I17" s="70">
        <v>4400</v>
      </c>
      <c r="J17" s="195">
        <v>0.88154270607585272</v>
      </c>
      <c r="K17" s="70">
        <v>23731</v>
      </c>
      <c r="L17" s="51" t="s">
        <v>37</v>
      </c>
      <c r="M17" s="70">
        <v>169970.24915848515</v>
      </c>
      <c r="N17" s="287">
        <f>SUM(L17:M17)*Sammendrag!$E$7/1000</f>
        <v>53.540628484922827</v>
      </c>
      <c r="O17" s="1"/>
      <c r="P17" s="1"/>
      <c r="Q17" s="1"/>
      <c r="R17" s="1"/>
      <c r="S17" s="1"/>
      <c r="T17" s="1"/>
      <c r="U17" s="1"/>
      <c r="V17" s="1"/>
    </row>
    <row r="18" spans="1:22" ht="28.8" x14ac:dyDescent="0.3">
      <c r="A18" s="2">
        <v>1050</v>
      </c>
      <c r="B18" s="74" t="s">
        <v>229</v>
      </c>
      <c r="C18" s="74" t="s">
        <v>230</v>
      </c>
      <c r="D18" s="161">
        <v>2012</v>
      </c>
      <c r="E18" s="161" t="s">
        <v>65</v>
      </c>
      <c r="F18" s="74" t="s">
        <v>231</v>
      </c>
      <c r="G18" s="67">
        <v>358000</v>
      </c>
      <c r="H18" s="243">
        <v>286400</v>
      </c>
      <c r="I18" s="17">
        <v>370000</v>
      </c>
      <c r="J18" s="80">
        <v>0.77405405405405403</v>
      </c>
      <c r="K18" s="63">
        <v>12400</v>
      </c>
      <c r="L18" s="51" t="s">
        <v>37</v>
      </c>
      <c r="M18" s="6">
        <v>287948.10810810811</v>
      </c>
      <c r="N18" s="287">
        <f>SUM(L18:M18)*Sammendrag!$E$7/1000</f>
        <v>90.703654054054056</v>
      </c>
      <c r="O18" s="1"/>
      <c r="P18" s="1"/>
      <c r="Q18" s="1"/>
      <c r="R18" s="1"/>
      <c r="S18" s="1"/>
      <c r="T18" s="1"/>
      <c r="U18" s="1"/>
      <c r="V18" s="1"/>
    </row>
    <row r="19" spans="1:22" ht="28.8" x14ac:dyDescent="0.3">
      <c r="A19" s="2">
        <v>1068</v>
      </c>
      <c r="B19" s="74" t="s">
        <v>205</v>
      </c>
      <c r="C19" s="74" t="s">
        <v>232</v>
      </c>
      <c r="D19" s="2">
        <v>2015</v>
      </c>
      <c r="E19" s="2" t="s">
        <v>57</v>
      </c>
      <c r="F19" s="74" t="s">
        <v>233</v>
      </c>
      <c r="G19" s="67">
        <v>30000</v>
      </c>
      <c r="H19" s="62">
        <v>24676.29616724739</v>
      </c>
      <c r="I19" s="61">
        <v>45000</v>
      </c>
      <c r="J19" s="80">
        <v>0.54836213704994197</v>
      </c>
      <c r="K19" s="17">
        <v>1200</v>
      </c>
      <c r="L19" s="51" t="s">
        <v>37</v>
      </c>
      <c r="M19" s="6">
        <v>56590.972543554009</v>
      </c>
      <c r="N19" s="287">
        <f>SUM(L19:M19)*Sammendrag!$E$7/1000</f>
        <v>17.826156351219513</v>
      </c>
      <c r="O19" s="1"/>
      <c r="P19" s="1"/>
      <c r="Q19" s="1"/>
      <c r="R19" s="1"/>
      <c r="S19" s="1"/>
      <c r="T19" s="1"/>
      <c r="U19" s="1"/>
      <c r="V19" s="1"/>
    </row>
    <row r="20" spans="1:22" ht="28.8" x14ac:dyDescent="0.3">
      <c r="A20" s="60">
        <v>1070</v>
      </c>
      <c r="B20" s="2" t="s">
        <v>205</v>
      </c>
      <c r="C20" s="2" t="s">
        <v>413</v>
      </c>
      <c r="D20" s="166">
        <v>2015</v>
      </c>
      <c r="E20" s="43" t="s">
        <v>45</v>
      </c>
      <c r="F20" s="74" t="s">
        <v>429</v>
      </c>
      <c r="G20" s="67">
        <v>5000</v>
      </c>
      <c r="H20" s="70">
        <v>4112.7160278745641</v>
      </c>
      <c r="I20" s="23">
        <v>5000</v>
      </c>
      <c r="J20" s="195">
        <v>0.82254320557491289</v>
      </c>
      <c r="K20" s="70">
        <v>17324</v>
      </c>
      <c r="L20" s="51" t="s">
        <v>37</v>
      </c>
      <c r="M20" s="70">
        <v>1278081.6160567945</v>
      </c>
      <c r="N20" s="287">
        <f>SUM(L20:M20)*Sammendrag!$E$7/1000</f>
        <v>402.5957090578903</v>
      </c>
      <c r="O20" s="1"/>
      <c r="P20" s="1"/>
      <c r="Q20" s="1"/>
      <c r="R20" s="1"/>
      <c r="S20" s="1"/>
      <c r="T20" s="1"/>
      <c r="U20" s="1"/>
      <c r="V20" s="1"/>
    </row>
    <row r="21" spans="1:22" ht="114.75" customHeight="1" x14ac:dyDescent="0.3">
      <c r="A21" s="59">
        <v>1071</v>
      </c>
      <c r="B21" s="74" t="s">
        <v>234</v>
      </c>
      <c r="C21" s="74" t="s">
        <v>235</v>
      </c>
      <c r="D21" s="2">
        <v>2014</v>
      </c>
      <c r="E21" s="2" t="s">
        <v>60</v>
      </c>
      <c r="F21" s="74" t="s">
        <v>236</v>
      </c>
      <c r="G21" s="67">
        <v>420125</v>
      </c>
      <c r="H21" s="243">
        <v>402571.90996243001</v>
      </c>
      <c r="I21" s="17">
        <v>540700</v>
      </c>
      <c r="J21" s="80">
        <v>0.74453839460408733</v>
      </c>
      <c r="K21" s="17">
        <v>13071</v>
      </c>
      <c r="L21" s="51" t="s">
        <v>37</v>
      </c>
      <c r="M21" s="6">
        <v>661766.57219916186</v>
      </c>
      <c r="N21" s="287">
        <f>SUM(L21:M21)*Sammendrag!$E$7/1000</f>
        <v>208.45647024273597</v>
      </c>
      <c r="O21" s="1"/>
      <c r="P21" s="1"/>
      <c r="Q21" s="1"/>
      <c r="R21" s="1"/>
      <c r="S21" s="1"/>
      <c r="T21" s="1"/>
      <c r="U21" s="1"/>
      <c r="V21" s="1"/>
    </row>
    <row r="22" spans="1:22" ht="69" customHeight="1" x14ac:dyDescent="0.3">
      <c r="A22" s="59">
        <v>1073</v>
      </c>
      <c r="B22" s="74" t="s">
        <v>234</v>
      </c>
      <c r="C22" s="74" t="s">
        <v>237</v>
      </c>
      <c r="D22" s="2">
        <v>2013</v>
      </c>
      <c r="E22" s="2" t="s">
        <v>62</v>
      </c>
      <c r="F22" s="74" t="s">
        <v>238</v>
      </c>
      <c r="G22" s="67">
        <v>485246.24</v>
      </c>
      <c r="H22" s="17">
        <v>464059.27003756992</v>
      </c>
      <c r="I22" s="61">
        <v>596000</v>
      </c>
      <c r="J22" s="80">
        <v>0.77862293630464752</v>
      </c>
      <c r="K22" s="17">
        <v>15000</v>
      </c>
      <c r="L22" s="51" t="s">
        <v>37</v>
      </c>
      <c r="M22" s="6">
        <v>1163262.6668391435</v>
      </c>
      <c r="N22" s="287">
        <f>SUM(L22:M22)*Sammendrag!$E$7/1000</f>
        <v>366.42774005433023</v>
      </c>
      <c r="O22" s="1"/>
      <c r="P22" s="1"/>
      <c r="Q22" s="1"/>
      <c r="R22" s="1"/>
      <c r="S22" s="1"/>
      <c r="T22" s="1"/>
      <c r="U22" s="1"/>
      <c r="V22" s="1"/>
    </row>
    <row r="23" spans="1:22" ht="28.8" x14ac:dyDescent="0.3">
      <c r="A23" s="59">
        <v>1083</v>
      </c>
      <c r="B23" s="74" t="s">
        <v>239</v>
      </c>
      <c r="C23" s="74" t="s">
        <v>240</v>
      </c>
      <c r="D23" s="2">
        <v>2011</v>
      </c>
      <c r="E23" s="2" t="s">
        <v>63</v>
      </c>
      <c r="F23" s="74" t="s">
        <v>241</v>
      </c>
      <c r="G23" s="67">
        <v>160000</v>
      </c>
      <c r="H23" s="17">
        <v>109715.51</v>
      </c>
      <c r="I23" s="17">
        <v>241200</v>
      </c>
      <c r="J23" s="80">
        <v>0.45487359038142622</v>
      </c>
      <c r="K23" s="17">
        <v>7300</v>
      </c>
      <c r="L23" s="51" t="s">
        <v>37</v>
      </c>
      <c r="M23" s="6">
        <v>96296.739083747932</v>
      </c>
      <c r="N23" s="287">
        <f>SUM(L23:M23)*Sammendrag!$E$7/1000</f>
        <v>30.333472811380599</v>
      </c>
      <c r="O23" s="1"/>
      <c r="P23" s="1"/>
      <c r="Q23" s="1"/>
      <c r="R23" s="1"/>
      <c r="S23" s="1"/>
      <c r="T23" s="1"/>
      <c r="U23" s="1"/>
      <c r="V23" s="1"/>
    </row>
    <row r="24" spans="1:22" ht="43.2" x14ac:dyDescent="0.3">
      <c r="A24" s="2">
        <v>1084</v>
      </c>
      <c r="B24" s="74" t="s">
        <v>242</v>
      </c>
      <c r="C24" s="74" t="s">
        <v>243</v>
      </c>
      <c r="D24" s="2">
        <v>2011</v>
      </c>
      <c r="E24" s="2" t="s">
        <v>64</v>
      </c>
      <c r="F24" s="74" t="s">
        <v>244</v>
      </c>
      <c r="G24" s="67">
        <v>248019.16699999999</v>
      </c>
      <c r="H24" s="17">
        <v>109420.14709277068</v>
      </c>
      <c r="I24" s="17">
        <v>254500</v>
      </c>
      <c r="J24" s="80">
        <v>0.42994163887139758</v>
      </c>
      <c r="K24" s="17">
        <v>6454</v>
      </c>
      <c r="L24" s="51" t="s">
        <v>37</v>
      </c>
      <c r="M24" s="20">
        <v>191464.19027204401</v>
      </c>
      <c r="N24" s="287">
        <f>SUM(L24:M24)*Sammendrag!$E$7/1000</f>
        <v>60.311219935693863</v>
      </c>
      <c r="O24" s="1"/>
      <c r="P24" s="1"/>
      <c r="Q24" s="1"/>
      <c r="R24" s="1"/>
      <c r="S24" s="1"/>
      <c r="T24" s="1"/>
      <c r="U24" s="1"/>
      <c r="V24" s="1"/>
    </row>
    <row r="25" spans="1:22" ht="72" x14ac:dyDescent="0.3">
      <c r="A25" s="2">
        <v>1085</v>
      </c>
      <c r="B25" s="74" t="s">
        <v>242</v>
      </c>
      <c r="C25" s="74" t="s">
        <v>245</v>
      </c>
      <c r="D25" s="2">
        <v>2011</v>
      </c>
      <c r="E25" s="2" t="s">
        <v>64</v>
      </c>
      <c r="F25" s="74" t="s">
        <v>246</v>
      </c>
      <c r="G25" s="67">
        <v>15963.175999999999</v>
      </c>
      <c r="H25" s="17">
        <v>7042.5729072293298</v>
      </c>
      <c r="I25" s="17">
        <v>28200</v>
      </c>
      <c r="J25" s="80">
        <v>0.24973662791593368</v>
      </c>
      <c r="K25" s="17">
        <v>755</v>
      </c>
      <c r="L25" s="51" t="s">
        <v>37</v>
      </c>
      <c r="M25" s="6">
        <v>15084.092326122394</v>
      </c>
      <c r="N25" s="287">
        <f>SUM(L25:M25)*Sammendrag!$E$7/1000</f>
        <v>4.7514890827285541</v>
      </c>
      <c r="O25" s="1"/>
      <c r="P25" s="1"/>
      <c r="Q25" s="1"/>
      <c r="R25" s="1"/>
      <c r="S25" s="1"/>
      <c r="T25" s="1"/>
      <c r="U25" s="1"/>
      <c r="V25" s="1"/>
    </row>
    <row r="26" spans="1:22" ht="57.6" x14ac:dyDescent="0.3">
      <c r="A26" s="59">
        <v>1087</v>
      </c>
      <c r="B26" s="74" t="s">
        <v>36</v>
      </c>
      <c r="C26" s="74" t="s">
        <v>247</v>
      </c>
      <c r="D26" s="2">
        <v>2012</v>
      </c>
      <c r="E26" s="2" t="s">
        <v>61</v>
      </c>
      <c r="F26" s="74" t="s">
        <v>248</v>
      </c>
      <c r="G26" s="67">
        <v>21700</v>
      </c>
      <c r="H26" s="243">
        <v>12477.499999999998</v>
      </c>
      <c r="I26" s="17">
        <v>31000</v>
      </c>
      <c r="J26" s="80">
        <v>0.40249999999999991</v>
      </c>
      <c r="K26" s="17">
        <v>1050</v>
      </c>
      <c r="L26" s="51" t="s">
        <v>37</v>
      </c>
      <c r="M26" s="6">
        <v>34063.57499999999</v>
      </c>
      <c r="N26" s="287">
        <f>SUM(L26:M26)*Sammendrag!$E$7/1000</f>
        <v>10.730026124999997</v>
      </c>
      <c r="O26" s="1"/>
      <c r="P26" s="1"/>
      <c r="Q26" s="1"/>
      <c r="R26" s="1"/>
      <c r="S26" s="1"/>
      <c r="T26" s="1"/>
      <c r="U26" s="1"/>
      <c r="V26" s="1"/>
    </row>
    <row r="27" spans="1:22" ht="43.2" x14ac:dyDescent="0.3">
      <c r="A27" s="59">
        <v>1090</v>
      </c>
      <c r="B27" s="74" t="s">
        <v>249</v>
      </c>
      <c r="C27" s="74" t="s">
        <v>250</v>
      </c>
      <c r="D27" s="2">
        <v>2017</v>
      </c>
      <c r="E27" s="2" t="s">
        <v>42</v>
      </c>
      <c r="F27" s="74" t="s">
        <v>251</v>
      </c>
      <c r="G27" s="67">
        <v>211901.66</v>
      </c>
      <c r="H27" s="17">
        <v>189367.33</v>
      </c>
      <c r="I27" s="196">
        <v>212000</v>
      </c>
      <c r="J27" s="80">
        <v>0.89324212264150948</v>
      </c>
      <c r="K27" s="17">
        <v>5574</v>
      </c>
      <c r="L27" s="6">
        <v>99578.63183207548</v>
      </c>
      <c r="M27" s="6">
        <v>247950.79326186795</v>
      </c>
      <c r="N27" s="287">
        <f>SUM(L27:M27)*Sammendrag!$E$7/1000</f>
        <v>109.47176890459218</v>
      </c>
      <c r="O27" s="1"/>
      <c r="P27" s="1"/>
      <c r="Q27" s="1"/>
      <c r="R27" s="1"/>
      <c r="S27" s="1"/>
      <c r="T27" s="1"/>
      <c r="U27" s="1"/>
      <c r="V27" s="1"/>
    </row>
    <row r="28" spans="1:22" ht="43.2" x14ac:dyDescent="0.3">
      <c r="A28" s="60">
        <v>1098</v>
      </c>
      <c r="B28" s="2" t="s">
        <v>430</v>
      </c>
      <c r="C28" s="2" t="s">
        <v>431</v>
      </c>
      <c r="D28" s="2">
        <v>2017</v>
      </c>
      <c r="E28" s="2">
        <v>2017</v>
      </c>
      <c r="F28" s="2" t="s">
        <v>432</v>
      </c>
      <c r="G28" s="67">
        <v>4000</v>
      </c>
      <c r="H28" s="70">
        <v>3700</v>
      </c>
      <c r="I28" s="70">
        <v>5750</v>
      </c>
      <c r="J28" s="195">
        <v>0.64347826086956517</v>
      </c>
      <c r="K28" s="70">
        <v>1130</v>
      </c>
      <c r="L28" s="51" t="s">
        <v>37</v>
      </c>
      <c r="M28" s="70">
        <v>119686.95652173912</v>
      </c>
      <c r="N28" s="287">
        <f>SUM(L28:M28)*Sammendrag!$E$7/1000</f>
        <v>37.701391304347823</v>
      </c>
      <c r="O28" s="1"/>
      <c r="P28" s="1"/>
      <c r="Q28" s="1"/>
      <c r="R28" s="1"/>
      <c r="S28" s="1"/>
      <c r="T28" s="1"/>
      <c r="U28" s="1"/>
      <c r="V28" s="1"/>
    </row>
    <row r="29" spans="1:22" ht="43.2" x14ac:dyDescent="0.3">
      <c r="A29" s="2">
        <v>1102</v>
      </c>
      <c r="B29" s="74" t="s">
        <v>210</v>
      </c>
      <c r="C29" s="74" t="s">
        <v>252</v>
      </c>
      <c r="D29" s="2">
        <v>2018</v>
      </c>
      <c r="E29" s="2" t="s">
        <v>43</v>
      </c>
      <c r="F29" s="74" t="s">
        <v>253</v>
      </c>
      <c r="G29" s="67">
        <v>30000</v>
      </c>
      <c r="H29" s="17">
        <v>27976.163531114325</v>
      </c>
      <c r="I29" s="188">
        <v>34700</v>
      </c>
      <c r="J29" s="80">
        <v>0.80622949657389986</v>
      </c>
      <c r="K29" s="17">
        <v>1200</v>
      </c>
      <c r="L29" s="51" t="s">
        <v>37</v>
      </c>
      <c r="M29" s="6">
        <v>73624.877627128531</v>
      </c>
      <c r="N29" s="287">
        <f>SUM(L29:M29)*Sammendrag!$E$7/1000</f>
        <v>23.191836452545488</v>
      </c>
      <c r="O29" s="1"/>
      <c r="P29" s="1"/>
      <c r="Q29" s="1"/>
      <c r="R29" s="1"/>
      <c r="S29" s="1"/>
      <c r="T29" s="1"/>
      <c r="U29" s="1"/>
      <c r="V29" s="1"/>
    </row>
    <row r="30" spans="1:22" ht="43.2" x14ac:dyDescent="0.3">
      <c r="A30" s="59">
        <v>1105</v>
      </c>
      <c r="B30" s="74" t="s">
        <v>254</v>
      </c>
      <c r="C30" s="74" t="s">
        <v>255</v>
      </c>
      <c r="D30" s="2">
        <v>2017</v>
      </c>
      <c r="E30" s="2" t="s">
        <v>55</v>
      </c>
      <c r="F30" s="74" t="s">
        <v>256</v>
      </c>
      <c r="G30" s="67">
        <v>2500</v>
      </c>
      <c r="H30" s="243">
        <v>2250</v>
      </c>
      <c r="I30" s="188">
        <v>3500</v>
      </c>
      <c r="J30" s="80">
        <v>0.6428571428571429</v>
      </c>
      <c r="K30" s="17">
        <v>132</v>
      </c>
      <c r="L30" s="51" t="s">
        <v>37</v>
      </c>
      <c r="M30" s="6">
        <v>3954.3428571428572</v>
      </c>
      <c r="N30" s="287">
        <f>SUM(L30:M30)*Sammendrag!$E$7/1000</f>
        <v>1.2456179999999999</v>
      </c>
    </row>
    <row r="31" spans="1:22" ht="28.8" x14ac:dyDescent="0.3">
      <c r="A31" s="160">
        <v>1109</v>
      </c>
      <c r="B31" s="74" t="s">
        <v>257</v>
      </c>
      <c r="C31" s="74" t="s">
        <v>258</v>
      </c>
      <c r="D31" s="2">
        <v>2018</v>
      </c>
      <c r="E31" s="2" t="s">
        <v>44</v>
      </c>
      <c r="F31" s="74" t="s">
        <v>259</v>
      </c>
      <c r="G31" s="67">
        <v>49790</v>
      </c>
      <c r="H31" s="243">
        <v>46944.84</v>
      </c>
      <c r="I31" s="17">
        <v>128800</v>
      </c>
      <c r="J31" s="80">
        <v>0.36447857142857143</v>
      </c>
      <c r="K31" s="17">
        <v>3174</v>
      </c>
      <c r="L31" s="51" t="s">
        <v>37</v>
      </c>
      <c r="M31" s="6">
        <v>37250.730540000004</v>
      </c>
      <c r="N31" s="287">
        <f>SUM(L31:M31)*Sammendrag!$E$7/1000</f>
        <v>11.733980120100002</v>
      </c>
    </row>
    <row r="32" spans="1:22" ht="57.6" x14ac:dyDescent="0.3">
      <c r="A32" s="160">
        <v>1112</v>
      </c>
      <c r="B32" s="74" t="s">
        <v>260</v>
      </c>
      <c r="C32" s="74" t="s">
        <v>261</v>
      </c>
      <c r="D32" s="2">
        <v>2018</v>
      </c>
      <c r="E32" s="2" t="s">
        <v>52</v>
      </c>
      <c r="F32" s="74" t="s">
        <v>262</v>
      </c>
      <c r="G32" s="67">
        <v>274856.08500000002</v>
      </c>
      <c r="H32" s="17">
        <v>260075.08</v>
      </c>
      <c r="I32" s="17">
        <v>368500</v>
      </c>
      <c r="J32" s="80">
        <v>0.36447857142857143</v>
      </c>
      <c r="K32" s="216">
        <v>9075</v>
      </c>
      <c r="L32" s="17">
        <v>412294.16596830392</v>
      </c>
      <c r="M32" s="232">
        <v>176281.50056130259</v>
      </c>
      <c r="N32" s="287">
        <f>SUM(L32:M32)*Sammendrag!$E$7/1000</f>
        <v>185.40133495682605</v>
      </c>
    </row>
    <row r="33" spans="1:14" ht="72" x14ac:dyDescent="0.3">
      <c r="A33" s="59">
        <v>1113</v>
      </c>
      <c r="B33" s="74" t="s">
        <v>263</v>
      </c>
      <c r="C33" s="74" t="s">
        <v>264</v>
      </c>
      <c r="D33" s="2">
        <v>2017</v>
      </c>
      <c r="E33" s="2" t="s">
        <v>42</v>
      </c>
      <c r="F33" s="74" t="s">
        <v>265</v>
      </c>
      <c r="G33" s="67">
        <v>210300</v>
      </c>
      <c r="H33" s="17">
        <v>191243.34</v>
      </c>
      <c r="I33" s="17">
        <v>520000</v>
      </c>
      <c r="J33" s="80">
        <v>0.36777565384615385</v>
      </c>
      <c r="K33" s="17">
        <v>12300</v>
      </c>
      <c r="L33" s="51" t="s">
        <v>37</v>
      </c>
      <c r="M33" s="6">
        <v>180945.6216923077</v>
      </c>
      <c r="N33" s="287">
        <f>SUM(L33:M33)*Sammendrag!$E$7/1000</f>
        <v>56.997870833076931</v>
      </c>
    </row>
    <row r="34" spans="1:14" ht="43.2" x14ac:dyDescent="0.3">
      <c r="A34" s="59">
        <v>1114</v>
      </c>
      <c r="B34" s="74" t="s">
        <v>266</v>
      </c>
      <c r="C34" s="74" t="s">
        <v>267</v>
      </c>
      <c r="D34" s="2">
        <v>2018</v>
      </c>
      <c r="E34" s="2" t="s">
        <v>44</v>
      </c>
      <c r="F34" s="74" t="s">
        <v>268</v>
      </c>
      <c r="G34" s="67">
        <v>26000</v>
      </c>
      <c r="H34" s="17">
        <v>23659.3</v>
      </c>
      <c r="I34" s="17">
        <v>27000</v>
      </c>
      <c r="J34" s="80">
        <v>0.87627037037037037</v>
      </c>
      <c r="K34" s="17">
        <v>854</v>
      </c>
      <c r="L34" s="51" t="s">
        <v>37</v>
      </c>
      <c r="M34" s="6">
        <v>3741.6744814814815</v>
      </c>
      <c r="N34" s="287">
        <f>SUM(L34:M34)*Sammendrag!$E$7/1000</f>
        <v>1.1786274616666668</v>
      </c>
    </row>
    <row r="35" spans="1:14" ht="28.8" x14ac:dyDescent="0.3">
      <c r="A35" s="59">
        <v>1116</v>
      </c>
      <c r="B35" s="2" t="s">
        <v>269</v>
      </c>
      <c r="C35" s="2" t="s">
        <v>270</v>
      </c>
      <c r="D35" s="2">
        <v>2018</v>
      </c>
      <c r="E35" s="2" t="s">
        <v>43</v>
      </c>
      <c r="F35" s="74" t="s">
        <v>271</v>
      </c>
      <c r="G35" s="67">
        <v>246830</v>
      </c>
      <c r="H35" s="17">
        <v>233870.15</v>
      </c>
      <c r="I35" s="17">
        <v>261362</v>
      </c>
      <c r="J35" s="80">
        <v>0.89481313274309204</v>
      </c>
      <c r="K35" s="17">
        <v>8572</v>
      </c>
      <c r="L35" s="6">
        <v>107384.73443423299</v>
      </c>
      <c r="M35" s="6">
        <v>283802.51243333006</v>
      </c>
      <c r="N35" s="287">
        <f>SUM(L35:M35)*Sammendrag!$E$7/1000</f>
        <v>123.22398276328236</v>
      </c>
    </row>
    <row r="36" spans="1:14" ht="43.2" x14ac:dyDescent="0.3">
      <c r="A36" s="160">
        <v>1117</v>
      </c>
      <c r="B36" s="162" t="s">
        <v>272</v>
      </c>
      <c r="C36" s="74" t="s">
        <v>273</v>
      </c>
      <c r="D36" s="2">
        <v>2018</v>
      </c>
      <c r="E36" s="2" t="s">
        <v>44</v>
      </c>
      <c r="F36" s="74" t="s">
        <v>274</v>
      </c>
      <c r="G36" s="67">
        <v>319500</v>
      </c>
      <c r="H36" s="17">
        <v>292897.06</v>
      </c>
      <c r="I36" s="17">
        <v>319500</v>
      </c>
      <c r="J36" s="31">
        <v>0.9167357120500782</v>
      </c>
      <c r="K36" s="17">
        <v>10300</v>
      </c>
      <c r="L36" s="51" t="s">
        <v>37</v>
      </c>
      <c r="M36" s="6">
        <v>207732.3123505477</v>
      </c>
      <c r="N36" s="287">
        <f>SUM(L36:M36)*Sammendrag!$E$7/1000</f>
        <v>65.435678390422524</v>
      </c>
    </row>
    <row r="37" spans="1:14" ht="72" x14ac:dyDescent="0.3">
      <c r="A37" s="59">
        <v>1119</v>
      </c>
      <c r="B37" s="68" t="s">
        <v>275</v>
      </c>
      <c r="C37" s="74" t="s">
        <v>276</v>
      </c>
      <c r="D37" s="2">
        <v>2018</v>
      </c>
      <c r="E37" s="2" t="s">
        <v>52</v>
      </c>
      <c r="F37" s="74" t="s">
        <v>277</v>
      </c>
      <c r="G37" s="67">
        <v>555000</v>
      </c>
      <c r="H37" s="17">
        <v>555000</v>
      </c>
      <c r="I37" s="196">
        <v>755000</v>
      </c>
      <c r="J37" s="80">
        <v>0.73509933774834446</v>
      </c>
      <c r="K37" s="17">
        <v>16863</v>
      </c>
      <c r="L37" s="6">
        <v>656986.94701986748</v>
      </c>
      <c r="M37" s="6">
        <v>731362.82781456958</v>
      </c>
      <c r="N37" s="287">
        <f>SUM(L37:M37)*Sammendrag!$E$7/1000</f>
        <v>437.33017907284773</v>
      </c>
    </row>
    <row r="38" spans="1:14" ht="28.8" x14ac:dyDescent="0.3">
      <c r="A38" s="59">
        <v>1123</v>
      </c>
      <c r="B38" s="162" t="s">
        <v>278</v>
      </c>
      <c r="C38" s="74" t="s">
        <v>279</v>
      </c>
      <c r="D38" s="2">
        <v>2018</v>
      </c>
      <c r="E38" s="2" t="s">
        <v>44</v>
      </c>
      <c r="F38" s="74" t="s">
        <v>280</v>
      </c>
      <c r="G38" s="67">
        <v>74471</v>
      </c>
      <c r="H38" s="17">
        <v>68947.48</v>
      </c>
      <c r="I38" s="215">
        <v>84003.255999999994</v>
      </c>
      <c r="J38" s="80">
        <v>0.82077151866589548</v>
      </c>
      <c r="K38" s="17">
        <v>1750</v>
      </c>
      <c r="L38" s="51" t="s">
        <v>37</v>
      </c>
      <c r="M38" s="6">
        <v>861.81009459918209</v>
      </c>
      <c r="N38" s="287">
        <f>SUM(L38:M38)*Sammendrag!$E$7/1000</f>
        <v>0.27147017979874238</v>
      </c>
    </row>
    <row r="39" spans="1:14" ht="86.4" x14ac:dyDescent="0.3">
      <c r="A39" s="59">
        <v>1125</v>
      </c>
      <c r="B39" s="76" t="s">
        <v>281</v>
      </c>
      <c r="C39" s="76" t="s">
        <v>282</v>
      </c>
      <c r="D39" s="2">
        <v>2017</v>
      </c>
      <c r="E39" s="2" t="s">
        <v>42</v>
      </c>
      <c r="F39" s="74" t="s">
        <v>283</v>
      </c>
      <c r="G39" s="67">
        <v>58000</v>
      </c>
      <c r="H39" s="17">
        <v>53028.58</v>
      </c>
      <c r="I39" s="17">
        <v>58300</v>
      </c>
      <c r="J39" s="80">
        <v>0.90958113207547164</v>
      </c>
      <c r="K39" s="17">
        <v>1132</v>
      </c>
      <c r="L39" s="51" t="s">
        <v>37</v>
      </c>
      <c r="M39" s="6">
        <v>105641.66333886792</v>
      </c>
      <c r="N39" s="287">
        <f>SUM(L39:M39)*Sammendrag!$E$7/1000</f>
        <v>33.277123951743391</v>
      </c>
    </row>
    <row r="40" spans="1:14" ht="43.2" x14ac:dyDescent="0.3">
      <c r="A40" s="5">
        <v>1128</v>
      </c>
      <c r="B40" s="5" t="s">
        <v>284</v>
      </c>
      <c r="C40" s="5" t="s">
        <v>285</v>
      </c>
      <c r="D40" s="2">
        <v>2017</v>
      </c>
      <c r="E40" s="2" t="s">
        <v>56</v>
      </c>
      <c r="F40" s="74" t="s">
        <v>286</v>
      </c>
      <c r="G40" s="67">
        <v>55168</v>
      </c>
      <c r="H40" s="17">
        <v>50597.303390006266</v>
      </c>
      <c r="I40" s="17">
        <v>297625</v>
      </c>
      <c r="J40" s="80">
        <v>0.17000353931963466</v>
      </c>
      <c r="K40" s="17">
        <v>8736</v>
      </c>
      <c r="L40" s="51" t="s">
        <v>37</v>
      </c>
      <c r="M40" s="6">
        <v>22277.263792444926</v>
      </c>
      <c r="N40" s="287">
        <f>SUM(L40:M40)*Sammendrag!$E$7/1000</f>
        <v>7.0173380946201513</v>
      </c>
    </row>
    <row r="41" spans="1:14" ht="28.8" x14ac:dyDescent="0.3">
      <c r="A41" s="5">
        <v>1129</v>
      </c>
      <c r="B41" s="5" t="s">
        <v>284</v>
      </c>
      <c r="C41" s="5" t="s">
        <v>287</v>
      </c>
      <c r="D41" s="2">
        <v>2018</v>
      </c>
      <c r="E41" s="2">
        <v>2020</v>
      </c>
      <c r="F41" s="74" t="s">
        <v>288</v>
      </c>
      <c r="G41" s="67">
        <v>42937</v>
      </c>
      <c r="H41" s="17">
        <v>40324.552637431916</v>
      </c>
      <c r="I41" s="17">
        <v>135000</v>
      </c>
      <c r="J41" s="80">
        <v>0.29870038990690306</v>
      </c>
      <c r="K41" s="17">
        <v>4400</v>
      </c>
      <c r="L41" s="51" t="s">
        <v>37</v>
      </c>
      <c r="M41" s="6">
        <v>26679.91882648458</v>
      </c>
      <c r="N41" s="287">
        <f>SUM(L41:M41)*Sammendrag!$E$7/1000</f>
        <v>8.4041744303426427</v>
      </c>
    </row>
    <row r="42" spans="1:14" ht="28.8" x14ac:dyDescent="0.3">
      <c r="A42" s="5">
        <v>1130</v>
      </c>
      <c r="B42" s="5" t="s">
        <v>284</v>
      </c>
      <c r="C42" s="5" t="s">
        <v>435</v>
      </c>
      <c r="D42" s="2">
        <v>2017</v>
      </c>
      <c r="E42" s="2">
        <v>2017</v>
      </c>
      <c r="F42" s="2" t="s">
        <v>436</v>
      </c>
      <c r="G42" s="67">
        <v>1624</v>
      </c>
      <c r="H42" s="70">
        <v>1496.056949781113</v>
      </c>
      <c r="I42" s="196">
        <v>2500</v>
      </c>
      <c r="J42" s="195">
        <v>0.5984227799124453</v>
      </c>
      <c r="K42" s="70"/>
      <c r="L42" s="51" t="s">
        <v>37</v>
      </c>
      <c r="M42" s="70">
        <v>59842.277991244526</v>
      </c>
      <c r="N42" s="287">
        <f>SUM(L42:M42)*Sammendrag!$E$7/1000</f>
        <v>18.850317567242026</v>
      </c>
    </row>
    <row r="43" spans="1:14" ht="43.2" x14ac:dyDescent="0.3">
      <c r="A43" s="59">
        <v>1133</v>
      </c>
      <c r="B43" s="74" t="s">
        <v>12</v>
      </c>
      <c r="C43" s="74" t="s">
        <v>289</v>
      </c>
      <c r="D43" s="2">
        <v>2018</v>
      </c>
      <c r="E43" s="2">
        <v>2018</v>
      </c>
      <c r="F43" s="74" t="s">
        <v>290</v>
      </c>
      <c r="G43" s="67">
        <v>25900</v>
      </c>
      <c r="H43" s="17">
        <v>24588.6</v>
      </c>
      <c r="I43" s="17">
        <v>28000</v>
      </c>
      <c r="J43" s="80">
        <v>0.87816428571428573</v>
      </c>
      <c r="K43" s="17">
        <v>1134</v>
      </c>
      <c r="L43" s="51" t="s">
        <v>37</v>
      </c>
      <c r="M43" s="6">
        <v>15933.4128</v>
      </c>
      <c r="N43" s="287">
        <f>SUM(L43:M43)*Sammendrag!$E$7/1000</f>
        <v>5.0190250320000001</v>
      </c>
    </row>
    <row r="44" spans="1:14" ht="43.2" x14ac:dyDescent="0.3">
      <c r="A44" s="2">
        <v>1134</v>
      </c>
      <c r="B44" s="2" t="s">
        <v>211</v>
      </c>
      <c r="C44" s="2" t="s">
        <v>291</v>
      </c>
      <c r="D44" s="2">
        <v>2019</v>
      </c>
      <c r="E44" s="2" t="s">
        <v>43</v>
      </c>
      <c r="F44" s="2" t="s">
        <v>292</v>
      </c>
      <c r="G44" s="67">
        <v>286463.01699999999</v>
      </c>
      <c r="H44" s="17">
        <v>268976.37</v>
      </c>
      <c r="I44" s="17">
        <v>384286.29399999999</v>
      </c>
      <c r="J44" s="80">
        <v>0.69993745340290481</v>
      </c>
      <c r="K44" s="17">
        <v>6800</v>
      </c>
      <c r="L44" s="51" t="s">
        <v>37</v>
      </c>
      <c r="M44" s="6">
        <v>184083.55024496399</v>
      </c>
      <c r="N44" s="287">
        <f>SUM(L44:M44)*Sammendrag!$E$7/1000</f>
        <v>57.986318327163659</v>
      </c>
    </row>
    <row r="45" spans="1:14" ht="28.8" x14ac:dyDescent="0.3">
      <c r="A45" s="59">
        <v>1135</v>
      </c>
      <c r="B45" s="74" t="s">
        <v>212</v>
      </c>
      <c r="C45" s="74" t="s">
        <v>293</v>
      </c>
      <c r="D45" s="2">
        <v>2018</v>
      </c>
      <c r="E45" s="2" t="s">
        <v>48</v>
      </c>
      <c r="F45" s="74" t="s">
        <v>294</v>
      </c>
      <c r="G45" s="67">
        <v>284000</v>
      </c>
      <c r="H45" s="17">
        <v>284000</v>
      </c>
      <c r="I45" s="17">
        <v>350000</v>
      </c>
      <c r="J45" s="80">
        <v>0.81142857142857139</v>
      </c>
      <c r="K45" s="6">
        <v>8036</v>
      </c>
      <c r="L45" s="51" t="s">
        <v>37</v>
      </c>
      <c r="M45" s="6">
        <v>187034.28571428571</v>
      </c>
      <c r="N45" s="287">
        <f>SUM(L45:M45)*Sammendrag!$E$7/1000</f>
        <v>58.915799999999997</v>
      </c>
    </row>
    <row r="46" spans="1:14" ht="43.2" x14ac:dyDescent="0.3">
      <c r="A46" s="59">
        <v>1136</v>
      </c>
      <c r="B46" s="74" t="s">
        <v>295</v>
      </c>
      <c r="C46" s="74" t="s">
        <v>296</v>
      </c>
      <c r="D46" s="2">
        <v>2018</v>
      </c>
      <c r="E46" s="2">
        <v>2018</v>
      </c>
      <c r="F46" s="74" t="s">
        <v>297</v>
      </c>
      <c r="G46" s="67">
        <v>67000</v>
      </c>
      <c r="H46" s="17">
        <v>43084.800000000003</v>
      </c>
      <c r="I46" s="17">
        <v>94000</v>
      </c>
      <c r="J46" s="80">
        <v>0.45834893617021277</v>
      </c>
      <c r="K46" s="6">
        <v>5851</v>
      </c>
      <c r="L46" s="51" t="s">
        <v>37</v>
      </c>
      <c r="M46" s="6">
        <v>32181.595506382979</v>
      </c>
      <c r="N46" s="287">
        <f>SUM(L46:M46)*Sammendrag!$E$7/1000</f>
        <v>10.137202584510637</v>
      </c>
    </row>
    <row r="47" spans="1:14" ht="43.2" x14ac:dyDescent="0.3">
      <c r="A47" s="2">
        <v>1138</v>
      </c>
      <c r="B47" s="74" t="s">
        <v>14</v>
      </c>
      <c r="C47" s="74" t="s">
        <v>437</v>
      </c>
      <c r="D47" s="2">
        <v>2018</v>
      </c>
      <c r="E47" s="2" t="s">
        <v>44</v>
      </c>
      <c r="F47" s="74" t="s">
        <v>438</v>
      </c>
      <c r="G47" s="67">
        <v>275000</v>
      </c>
      <c r="H47" s="70">
        <v>175000.00000099998</v>
      </c>
      <c r="I47" s="70">
        <v>275000</v>
      </c>
      <c r="J47" s="195">
        <v>0.63636363636727267</v>
      </c>
      <c r="K47" s="70">
        <v>10801</v>
      </c>
      <c r="L47" s="51" t="s">
        <v>37</v>
      </c>
      <c r="M47" s="70">
        <v>2033358.7272843462</v>
      </c>
      <c r="N47" s="287">
        <f>SUM(L47:M47)*Sammendrag!$E$7/1000</f>
        <v>640.50799909456907</v>
      </c>
    </row>
    <row r="48" spans="1:14" ht="57.6" x14ac:dyDescent="0.3">
      <c r="A48" s="2">
        <v>1139</v>
      </c>
      <c r="B48" s="2" t="s">
        <v>298</v>
      </c>
      <c r="C48" s="2" t="s">
        <v>299</v>
      </c>
      <c r="D48" s="2">
        <v>2019</v>
      </c>
      <c r="E48" s="2" t="s">
        <v>52</v>
      </c>
      <c r="F48" s="2" t="s">
        <v>300</v>
      </c>
      <c r="G48" s="67">
        <v>224600</v>
      </c>
      <c r="H48" s="17">
        <v>216407.62</v>
      </c>
      <c r="I48" s="17">
        <v>367000</v>
      </c>
      <c r="J48" s="80">
        <v>0.58966653950953685</v>
      </c>
      <c r="K48" s="63">
        <v>10750</v>
      </c>
      <c r="L48" s="51" t="s">
        <v>37</v>
      </c>
      <c r="M48" s="6">
        <v>431046.24038147135</v>
      </c>
      <c r="N48" s="287">
        <f>SUM(L48:M48)*Sammendrag!$E$7/1000</f>
        <v>135.77956572016348</v>
      </c>
    </row>
    <row r="49" spans="1:15" ht="28.8" x14ac:dyDescent="0.3">
      <c r="A49" s="59">
        <v>1143</v>
      </c>
      <c r="B49" s="74" t="s">
        <v>301</v>
      </c>
      <c r="C49" s="74" t="s">
        <v>302</v>
      </c>
      <c r="D49" s="2">
        <v>2018</v>
      </c>
      <c r="E49" s="2" t="s">
        <v>52</v>
      </c>
      <c r="F49" s="74" t="s">
        <v>303</v>
      </c>
      <c r="G49" s="67">
        <v>21300</v>
      </c>
      <c r="H49" s="17">
        <v>19880</v>
      </c>
      <c r="I49" s="17">
        <v>62000</v>
      </c>
      <c r="J49" s="80">
        <v>0.32064516129032256</v>
      </c>
      <c r="K49" s="17">
        <v>1750</v>
      </c>
      <c r="L49" s="40" t="s">
        <v>37</v>
      </c>
      <c r="M49" s="17">
        <v>58918.548387096773</v>
      </c>
      <c r="N49" s="287">
        <f>SUM(L49:M49)*Sammendrag!$E$7/1000</f>
        <v>18.559342741935485</v>
      </c>
    </row>
    <row r="50" spans="1:15" ht="28.8" x14ac:dyDescent="0.3">
      <c r="A50" s="2">
        <v>1144</v>
      </c>
      <c r="B50" s="2" t="s">
        <v>301</v>
      </c>
      <c r="C50" s="2" t="s">
        <v>439</v>
      </c>
      <c r="D50" s="2">
        <v>2018</v>
      </c>
      <c r="E50" s="2">
        <v>2018</v>
      </c>
      <c r="F50" s="74" t="s">
        <v>440</v>
      </c>
      <c r="G50" s="67">
        <v>1620</v>
      </c>
      <c r="H50" s="70">
        <v>1512</v>
      </c>
      <c r="I50" s="70">
        <v>3240</v>
      </c>
      <c r="J50" s="195">
        <v>0.46666666666666667</v>
      </c>
      <c r="K50" s="34">
        <v>6300</v>
      </c>
      <c r="L50" s="40" t="s">
        <v>37</v>
      </c>
      <c r="M50" s="34">
        <v>36493.333333333336</v>
      </c>
      <c r="N50" s="287">
        <f>SUM(L50:M50)*Sammendrag!$E$7/1000</f>
        <v>11.495400000000002</v>
      </c>
    </row>
    <row r="51" spans="1:15" ht="57.6" x14ac:dyDescent="0.3">
      <c r="A51" s="2">
        <v>1145</v>
      </c>
      <c r="B51" s="5" t="s">
        <v>208</v>
      </c>
      <c r="C51" s="5" t="s">
        <v>304</v>
      </c>
      <c r="D51" s="5">
        <v>2019</v>
      </c>
      <c r="E51" s="5" t="s">
        <v>49</v>
      </c>
      <c r="F51" s="50" t="s">
        <v>305</v>
      </c>
      <c r="G51" s="67">
        <v>636000</v>
      </c>
      <c r="H51" s="17">
        <v>602349.99</v>
      </c>
      <c r="I51" s="17">
        <v>898000</v>
      </c>
      <c r="J51" s="80">
        <v>0.67076836302895326</v>
      </c>
      <c r="K51" s="17">
        <v>18559</v>
      </c>
      <c r="L51" s="17">
        <v>1479044.2404788421</v>
      </c>
      <c r="M51" s="17">
        <v>510400.39202762814</v>
      </c>
      <c r="N51" s="287">
        <f>SUM(L51:M51)*Sammendrag!$E$7/1000</f>
        <v>626.6750592395382</v>
      </c>
    </row>
    <row r="52" spans="1:15" ht="28.8" x14ac:dyDescent="0.3">
      <c r="A52" s="30">
        <v>1147</v>
      </c>
      <c r="B52" s="5" t="s">
        <v>441</v>
      </c>
      <c r="C52" s="5" t="s">
        <v>442</v>
      </c>
      <c r="D52" s="5">
        <v>2018</v>
      </c>
      <c r="E52" s="5" t="s">
        <v>43</v>
      </c>
      <c r="F52" s="76" t="s">
        <v>443</v>
      </c>
      <c r="G52" s="67">
        <v>15000</v>
      </c>
      <c r="H52" s="34">
        <v>13750</v>
      </c>
      <c r="I52" s="34">
        <v>15000</v>
      </c>
      <c r="J52" s="193">
        <v>0.91666666666666663</v>
      </c>
      <c r="K52" s="34">
        <v>2823</v>
      </c>
      <c r="L52" s="40" t="s">
        <v>37</v>
      </c>
      <c r="M52" s="34">
        <v>238333.33333333331</v>
      </c>
      <c r="N52" s="287">
        <f>SUM(L52:M52)*Sammendrag!$E$7/1000</f>
        <v>75.075000000000003</v>
      </c>
    </row>
    <row r="53" spans="1:15" ht="28.8" x14ac:dyDescent="0.3">
      <c r="A53" s="59">
        <v>1150</v>
      </c>
      <c r="B53" s="76" t="s">
        <v>306</v>
      </c>
      <c r="C53" s="76" t="s">
        <v>775</v>
      </c>
      <c r="D53" s="5">
        <v>2018</v>
      </c>
      <c r="E53" s="5" t="s">
        <v>49</v>
      </c>
      <c r="F53" s="76" t="s">
        <v>307</v>
      </c>
      <c r="G53" s="67">
        <v>120261</v>
      </c>
      <c r="H53" s="17">
        <v>112779</v>
      </c>
      <c r="I53" s="17">
        <v>230000</v>
      </c>
      <c r="J53" s="80">
        <v>0.49034347826086955</v>
      </c>
      <c r="K53" s="17">
        <v>6000</v>
      </c>
      <c r="L53" s="17">
        <v>67623.269086956527</v>
      </c>
      <c r="M53" s="17">
        <v>103560.54260869566</v>
      </c>
      <c r="N53" s="287">
        <f>SUM(L53:M53)*Sammendrag!$E$7/1000</f>
        <v>53.922900684130447</v>
      </c>
    </row>
    <row r="54" spans="1:15" ht="57.6" x14ac:dyDescent="0.3">
      <c r="A54" s="2">
        <v>1152</v>
      </c>
      <c r="B54" s="5" t="s">
        <v>308</v>
      </c>
      <c r="C54" s="5" t="s">
        <v>309</v>
      </c>
      <c r="D54" s="5">
        <v>2019</v>
      </c>
      <c r="E54" s="5" t="s">
        <v>47</v>
      </c>
      <c r="F54" s="5" t="s">
        <v>310</v>
      </c>
      <c r="G54" s="67">
        <v>117250</v>
      </c>
      <c r="H54" s="17">
        <v>112712.02</v>
      </c>
      <c r="I54" s="17">
        <v>147000</v>
      </c>
      <c r="J54" s="80">
        <v>0.76674843537414961</v>
      </c>
      <c r="K54" s="17">
        <v>2715</v>
      </c>
      <c r="L54" s="40" t="s">
        <v>37</v>
      </c>
      <c r="M54" s="17">
        <v>65173.617006802713</v>
      </c>
      <c r="N54" s="287">
        <f>SUM(L54:M54)*Sammendrag!$E$7/1000</f>
        <v>20.529689357142857</v>
      </c>
    </row>
    <row r="55" spans="1:15" ht="28.8" x14ac:dyDescent="0.3">
      <c r="A55" s="2">
        <v>1154</v>
      </c>
      <c r="B55" s="2" t="s">
        <v>311</v>
      </c>
      <c r="C55" s="2" t="s">
        <v>312</v>
      </c>
      <c r="D55" s="2">
        <v>2019</v>
      </c>
      <c r="E55" s="2" t="s">
        <v>43</v>
      </c>
      <c r="F55" s="2" t="s">
        <v>313</v>
      </c>
      <c r="G55" s="67">
        <v>46716.66</v>
      </c>
      <c r="H55" s="17">
        <v>46716.66</v>
      </c>
      <c r="I55" s="17">
        <v>109000</v>
      </c>
      <c r="J55" s="80">
        <v>0.4285932110091743</v>
      </c>
      <c r="K55" s="17">
        <v>2640</v>
      </c>
      <c r="L55" s="51" t="s">
        <v>37</v>
      </c>
      <c r="M55" s="6">
        <v>67097.12436990827</v>
      </c>
      <c r="N55" s="287">
        <f>SUM(L55:M55)*Sammendrag!$E$7/1000</f>
        <v>21.135594176521106</v>
      </c>
    </row>
    <row r="56" spans="1:15" ht="72" x14ac:dyDescent="0.3">
      <c r="A56" s="59">
        <v>1155</v>
      </c>
      <c r="B56" s="74" t="s">
        <v>11</v>
      </c>
      <c r="C56" s="74" t="s">
        <v>314</v>
      </c>
      <c r="D56" s="2">
        <v>2018</v>
      </c>
      <c r="E56" s="2" t="s">
        <v>43</v>
      </c>
      <c r="F56" s="74" t="s">
        <v>315</v>
      </c>
      <c r="G56" s="67">
        <v>250000</v>
      </c>
      <c r="H56" s="17">
        <v>250000</v>
      </c>
      <c r="I56" s="17">
        <v>250000</v>
      </c>
      <c r="J56" s="80">
        <v>1</v>
      </c>
      <c r="K56" s="17">
        <v>6000</v>
      </c>
      <c r="L56" s="51" t="s">
        <v>37</v>
      </c>
      <c r="M56" s="6">
        <v>210000</v>
      </c>
      <c r="N56" s="287">
        <f>SUM(L56:M56)*Sammendrag!$E$7/1000</f>
        <v>66.150000000000006</v>
      </c>
    </row>
    <row r="57" spans="1:15" ht="72" x14ac:dyDescent="0.3">
      <c r="A57" s="2">
        <v>1157</v>
      </c>
      <c r="B57" s="2" t="s">
        <v>8</v>
      </c>
      <c r="C57" s="2" t="s">
        <v>316</v>
      </c>
      <c r="D57" s="2">
        <v>2019</v>
      </c>
      <c r="E57" s="2">
        <v>2019</v>
      </c>
      <c r="F57" s="2" t="s">
        <v>317</v>
      </c>
      <c r="G57" s="67">
        <v>32000</v>
      </c>
      <c r="H57" s="57">
        <v>30896.560000000001</v>
      </c>
      <c r="I57" s="17">
        <v>44200</v>
      </c>
      <c r="J57" s="80">
        <v>0.69901719457013578</v>
      </c>
      <c r="K57" s="17">
        <v>1100</v>
      </c>
      <c r="L57" s="51" t="s">
        <v>37</v>
      </c>
      <c r="M57" s="6">
        <v>30756.756561085975</v>
      </c>
      <c r="N57" s="287">
        <f>SUM(L57:M57)*Sammendrag!$E$7/1000</f>
        <v>9.6883783167420816</v>
      </c>
    </row>
    <row r="58" spans="1:15" ht="28.8" x14ac:dyDescent="0.3">
      <c r="A58" s="2">
        <v>1159</v>
      </c>
      <c r="B58" s="68" t="s">
        <v>163</v>
      </c>
      <c r="C58" s="2" t="s">
        <v>444</v>
      </c>
      <c r="D58" s="2">
        <v>2018</v>
      </c>
      <c r="E58" s="166">
        <v>2018</v>
      </c>
      <c r="F58" s="74" t="s">
        <v>445</v>
      </c>
      <c r="G58" s="67">
        <v>600</v>
      </c>
      <c r="H58" s="70">
        <v>559.99930434782607</v>
      </c>
      <c r="I58" s="70">
        <v>600</v>
      </c>
      <c r="J58" s="195">
        <v>0.93333217391304346</v>
      </c>
      <c r="K58" s="70">
        <v>3300</v>
      </c>
      <c r="L58" s="51" t="s">
        <v>37</v>
      </c>
      <c r="M58" s="70">
        <v>46666.608695652176</v>
      </c>
      <c r="N58" s="287">
        <f>SUM(L58:M58)*Sammendrag!$E$7/1000</f>
        <v>14.699981739130434</v>
      </c>
    </row>
    <row r="59" spans="1:15" ht="28.8" x14ac:dyDescent="0.3">
      <c r="A59" s="2">
        <v>1163</v>
      </c>
      <c r="B59" s="2" t="s">
        <v>318</v>
      </c>
      <c r="C59" s="2" t="s">
        <v>319</v>
      </c>
      <c r="D59" s="2">
        <v>2019</v>
      </c>
      <c r="E59" s="2" t="s">
        <v>52</v>
      </c>
      <c r="F59" s="2" t="s">
        <v>320</v>
      </c>
      <c r="G59" s="67">
        <v>83155</v>
      </c>
      <c r="H59" s="17">
        <v>78283.360000000001</v>
      </c>
      <c r="I59" s="17">
        <v>122600</v>
      </c>
      <c r="J59" s="80">
        <v>0.63852659053833605</v>
      </c>
      <c r="K59" s="17">
        <v>4800</v>
      </c>
      <c r="L59" s="51" t="s">
        <v>37</v>
      </c>
      <c r="M59" s="6">
        <v>133347.33906166395</v>
      </c>
      <c r="N59" s="287">
        <f>SUM(L59:M59)*Sammendrag!$E$7/1000</f>
        <v>42.004411804424144</v>
      </c>
    </row>
    <row r="60" spans="1:15" ht="57.6" x14ac:dyDescent="0.3">
      <c r="A60" s="2">
        <v>1164</v>
      </c>
      <c r="B60" s="2" t="s">
        <v>222</v>
      </c>
      <c r="C60" s="2" t="s">
        <v>321</v>
      </c>
      <c r="D60" s="2">
        <v>2019</v>
      </c>
      <c r="E60" s="2" t="s">
        <v>52</v>
      </c>
      <c r="F60" s="2" t="s">
        <v>322</v>
      </c>
      <c r="G60" s="67">
        <v>280320</v>
      </c>
      <c r="H60" s="17">
        <v>268054</v>
      </c>
      <c r="I60" s="17">
        <v>390500</v>
      </c>
      <c r="J60" s="80">
        <v>0.68643790012804096</v>
      </c>
      <c r="K60" s="17">
        <v>8682</v>
      </c>
      <c r="L60" s="51" t="s">
        <v>37</v>
      </c>
      <c r="M60" s="6">
        <v>286063.38474775932</v>
      </c>
      <c r="N60" s="287">
        <f>SUM(L60:M60)*Sammendrag!$E$7/1000</f>
        <v>90.109966195544189</v>
      </c>
    </row>
    <row r="61" spans="1:15" ht="72" x14ac:dyDescent="0.3">
      <c r="A61" s="2">
        <v>1166</v>
      </c>
      <c r="B61" s="2" t="s">
        <v>323</v>
      </c>
      <c r="C61" s="2" t="s">
        <v>324</v>
      </c>
      <c r="D61" s="2">
        <v>2019</v>
      </c>
      <c r="E61" s="2" t="s">
        <v>47</v>
      </c>
      <c r="F61" s="74" t="s">
        <v>325</v>
      </c>
      <c r="G61" s="67">
        <v>129500</v>
      </c>
      <c r="H61" s="17">
        <v>127076.81</v>
      </c>
      <c r="I61" s="17">
        <v>131800</v>
      </c>
      <c r="J61" s="80">
        <v>0.96416396054628217</v>
      </c>
      <c r="K61" s="17">
        <v>2098</v>
      </c>
      <c r="L61" s="51" t="s">
        <v>37</v>
      </c>
      <c r="M61" s="6">
        <v>123391.77534279213</v>
      </c>
      <c r="N61" s="287">
        <f>SUM(L61:M61)*Sammendrag!$E$7/1000</f>
        <v>38.868409232979516</v>
      </c>
      <c r="O61" s="13"/>
    </row>
    <row r="62" spans="1:15" ht="57.6" x14ac:dyDescent="0.3">
      <c r="A62" s="163">
        <v>1167</v>
      </c>
      <c r="B62" s="162" t="s">
        <v>174</v>
      </c>
      <c r="C62" s="74" t="s">
        <v>326</v>
      </c>
      <c r="D62" s="2">
        <v>2018</v>
      </c>
      <c r="E62" s="2" t="s">
        <v>47</v>
      </c>
      <c r="F62" s="74" t="s">
        <v>327</v>
      </c>
      <c r="G62" s="67">
        <v>500000</v>
      </c>
      <c r="H62" s="17">
        <v>500000</v>
      </c>
      <c r="I62" s="17">
        <v>526000</v>
      </c>
      <c r="J62" s="80">
        <v>0.95057034220532322</v>
      </c>
      <c r="K62" s="17">
        <v>10130</v>
      </c>
      <c r="L62" s="6">
        <v>74144.486692015213</v>
      </c>
      <c r="M62" s="6">
        <v>361461.0266159696</v>
      </c>
      <c r="N62" s="287">
        <f>SUM(L62:M62)*Sammendrag!$E$7/1000</f>
        <v>137.21573669201524</v>
      </c>
      <c r="O62" s="13"/>
    </row>
    <row r="63" spans="1:15" ht="61.2" customHeight="1" x14ac:dyDescent="0.3">
      <c r="A63" s="163">
        <v>1168</v>
      </c>
      <c r="B63" s="290" t="s">
        <v>174</v>
      </c>
      <c r="C63" s="76" t="s">
        <v>328</v>
      </c>
      <c r="D63" s="5">
        <v>2018</v>
      </c>
      <c r="E63" s="5" t="s">
        <v>52</v>
      </c>
      <c r="F63" s="76" t="s">
        <v>839</v>
      </c>
      <c r="G63" s="67">
        <v>500000</v>
      </c>
      <c r="H63" s="17">
        <v>500000</v>
      </c>
      <c r="I63" s="17">
        <v>520100</v>
      </c>
      <c r="J63" s="80">
        <v>0.9613535858488752</v>
      </c>
      <c r="K63" s="17">
        <v>7800</v>
      </c>
      <c r="L63" s="51" t="s">
        <v>37</v>
      </c>
      <c r="M63" s="6">
        <v>489271.29398192657</v>
      </c>
      <c r="N63" s="287">
        <f>SUM(L63:M63)*Sammendrag!$E$7/1000</f>
        <v>154.12045760430686</v>
      </c>
      <c r="O63" s="13"/>
    </row>
    <row r="64" spans="1:15" ht="58.2" customHeight="1" x14ac:dyDescent="0.3">
      <c r="A64" s="160">
        <v>1169</v>
      </c>
      <c r="B64" s="290" t="s">
        <v>174</v>
      </c>
      <c r="C64" s="76" t="s">
        <v>329</v>
      </c>
      <c r="D64" s="5">
        <v>2018</v>
      </c>
      <c r="E64" s="5" t="s">
        <v>54</v>
      </c>
      <c r="F64" s="76" t="s">
        <v>840</v>
      </c>
      <c r="G64" s="67">
        <v>500000</v>
      </c>
      <c r="H64" s="17">
        <v>500000</v>
      </c>
      <c r="I64" s="17">
        <v>522800</v>
      </c>
      <c r="J64" s="80">
        <v>0.9563886763580719</v>
      </c>
      <c r="K64" s="17">
        <v>10700</v>
      </c>
      <c r="L64" s="51" t="s">
        <v>37</v>
      </c>
      <c r="M64" s="6">
        <v>376587.60520275432</v>
      </c>
      <c r="N64" s="287">
        <f>SUM(L64:M64)*Sammendrag!$E$7/1000</f>
        <v>118.62509563886762</v>
      </c>
      <c r="O64" s="13"/>
    </row>
    <row r="65" spans="1:15" ht="28.8" x14ac:dyDescent="0.3">
      <c r="A65" s="248">
        <v>1172</v>
      </c>
      <c r="B65" s="66" t="s">
        <v>457</v>
      </c>
      <c r="C65" s="2" t="s">
        <v>458</v>
      </c>
      <c r="D65" s="169">
        <v>2018</v>
      </c>
      <c r="E65" s="169">
        <v>2018</v>
      </c>
      <c r="F65" s="74" t="s">
        <v>459</v>
      </c>
      <c r="G65" s="242">
        <v>4000</v>
      </c>
      <c r="H65" s="34">
        <v>3733.3326582278478</v>
      </c>
      <c r="I65" s="34">
        <v>6600</v>
      </c>
      <c r="J65" s="35">
        <v>0.56565646336785569</v>
      </c>
      <c r="K65" s="69" t="s">
        <v>831</v>
      </c>
      <c r="L65" s="70">
        <v>1187878.573072497</v>
      </c>
      <c r="M65" s="70">
        <v>0</v>
      </c>
      <c r="N65" s="287">
        <f>SUM(L65:M65)*Sammendrag!$E$7/1000</f>
        <v>374.18175051783658</v>
      </c>
      <c r="O65" s="13"/>
    </row>
    <row r="66" spans="1:15" ht="43.2" x14ac:dyDescent="0.3">
      <c r="A66" s="2">
        <v>1177</v>
      </c>
      <c r="B66" s="2" t="s">
        <v>330</v>
      </c>
      <c r="C66" s="2" t="s">
        <v>331</v>
      </c>
      <c r="D66" s="2">
        <v>2019</v>
      </c>
      <c r="E66" s="2" t="s">
        <v>39</v>
      </c>
      <c r="F66" s="2" t="s">
        <v>332</v>
      </c>
      <c r="G66" s="67">
        <v>95000</v>
      </c>
      <c r="H66" s="17">
        <v>91783.777222515579</v>
      </c>
      <c r="I66" s="17">
        <v>140000</v>
      </c>
      <c r="J66" s="80">
        <v>0.65559840873225417</v>
      </c>
      <c r="K66" s="17">
        <v>4718</v>
      </c>
      <c r="L66" s="6">
        <v>371173.59508785297</v>
      </c>
      <c r="M66" s="6">
        <v>139190.09815794486</v>
      </c>
      <c r="N66" s="287">
        <f>SUM(L66:M66)*Sammendrag!$E$7/1000</f>
        <v>160.76456337242632</v>
      </c>
      <c r="O66" s="13"/>
    </row>
    <row r="67" spans="1:15" x14ac:dyDescent="0.3">
      <c r="A67" s="165">
        <v>1181</v>
      </c>
      <c r="B67" s="66" t="s">
        <v>330</v>
      </c>
      <c r="C67" s="2" t="s">
        <v>446</v>
      </c>
      <c r="D67" s="166">
        <v>2018</v>
      </c>
      <c r="E67" s="166">
        <v>2018</v>
      </c>
      <c r="F67" s="74" t="s">
        <v>725</v>
      </c>
      <c r="G67" s="67">
        <v>1600</v>
      </c>
      <c r="H67" s="70">
        <v>1513.5131481677051</v>
      </c>
      <c r="I67" s="70">
        <v>2000</v>
      </c>
      <c r="J67" s="195">
        <v>0.75675657408385255</v>
      </c>
      <c r="K67" s="70" t="s">
        <v>37</v>
      </c>
      <c r="L67" s="70" t="s">
        <v>37</v>
      </c>
      <c r="M67" s="70">
        <v>817297.10001056071</v>
      </c>
      <c r="N67" s="287">
        <f>SUM(L67:M67)*Sammendrag!$E$7/1000</f>
        <v>257.44858650332662</v>
      </c>
      <c r="O67" s="13"/>
    </row>
    <row r="68" spans="1:15" ht="43.2" x14ac:dyDescent="0.3">
      <c r="A68" s="2">
        <v>1182</v>
      </c>
      <c r="B68" s="2" t="s">
        <v>188</v>
      </c>
      <c r="C68" s="2" t="s">
        <v>333</v>
      </c>
      <c r="D68" s="2">
        <v>2019</v>
      </c>
      <c r="E68" s="2" t="s">
        <v>47</v>
      </c>
      <c r="F68" s="2" t="s">
        <v>334</v>
      </c>
      <c r="G68" s="67">
        <v>293200</v>
      </c>
      <c r="H68" s="17">
        <v>277910.66616379307</v>
      </c>
      <c r="I68" s="17">
        <v>419300</v>
      </c>
      <c r="J68" s="80">
        <v>0.66279672350057983</v>
      </c>
      <c r="K68" s="17">
        <v>10050</v>
      </c>
      <c r="L68" s="51">
        <v>19883.901705017393</v>
      </c>
      <c r="M68" s="6">
        <v>219816.53334896729</v>
      </c>
      <c r="N68" s="287">
        <f>SUM(L68:M68)*Sammendrag!$E$7/1000</f>
        <v>75.505637042005176</v>
      </c>
      <c r="O68" s="13"/>
    </row>
    <row r="69" spans="1:15" ht="57.6" x14ac:dyDescent="0.3">
      <c r="A69" s="2">
        <v>1183</v>
      </c>
      <c r="B69" s="2" t="s">
        <v>188</v>
      </c>
      <c r="C69" s="2" t="s">
        <v>335</v>
      </c>
      <c r="D69" s="2">
        <v>2019</v>
      </c>
      <c r="E69" s="2" t="s">
        <v>52</v>
      </c>
      <c r="F69" s="2" t="s">
        <v>336</v>
      </c>
      <c r="G69" s="67">
        <v>304500</v>
      </c>
      <c r="H69" s="17">
        <v>284106.66642241384</v>
      </c>
      <c r="I69" s="17">
        <v>350000</v>
      </c>
      <c r="J69" s="80">
        <v>0.81173333263546799</v>
      </c>
      <c r="K69" s="17">
        <v>9650</v>
      </c>
      <c r="L69" s="6" t="s">
        <v>37</v>
      </c>
      <c r="M69" s="6">
        <v>204447.21582423209</v>
      </c>
      <c r="N69" s="287">
        <f>SUM(L69:M69)*Sammendrag!$E$7/1000</f>
        <v>64.400872984633111</v>
      </c>
      <c r="O69" s="13"/>
    </row>
    <row r="70" spans="1:15" ht="57.6" x14ac:dyDescent="0.3">
      <c r="A70" s="2">
        <v>1184</v>
      </c>
      <c r="B70" s="2" t="s">
        <v>188</v>
      </c>
      <c r="C70" s="2" t="s">
        <v>337</v>
      </c>
      <c r="D70" s="2">
        <v>2019</v>
      </c>
      <c r="E70" s="2">
        <v>2020</v>
      </c>
      <c r="F70" s="2" t="s">
        <v>338</v>
      </c>
      <c r="G70" s="67">
        <v>479200</v>
      </c>
      <c r="H70" s="17">
        <v>454863.99913793104</v>
      </c>
      <c r="I70" s="17">
        <v>735500</v>
      </c>
      <c r="J70" s="80">
        <v>0.61844187510255755</v>
      </c>
      <c r="K70" s="17">
        <v>18000</v>
      </c>
      <c r="L70" s="6">
        <v>237110.61491432055</v>
      </c>
      <c r="M70" s="6">
        <v>818198.60076068365</v>
      </c>
      <c r="N70" s="287">
        <f>SUM(L70:M70)*Sammendrag!$E$7/1000</f>
        <v>332.42240293762637</v>
      </c>
      <c r="O70" s="13"/>
    </row>
    <row r="71" spans="1:15" ht="57.6" x14ac:dyDescent="0.3">
      <c r="A71" s="2">
        <v>1185</v>
      </c>
      <c r="B71" s="2" t="s">
        <v>188</v>
      </c>
      <c r="C71" s="2" t="s">
        <v>339</v>
      </c>
      <c r="D71" s="2">
        <v>2019</v>
      </c>
      <c r="E71" s="2">
        <v>2018</v>
      </c>
      <c r="F71" s="12" t="s">
        <v>340</v>
      </c>
      <c r="G71" s="67">
        <v>144800</v>
      </c>
      <c r="H71" s="17">
        <v>133575.33331120689</v>
      </c>
      <c r="I71" s="17">
        <v>145000</v>
      </c>
      <c r="J71" s="80">
        <v>0.92120919524970268</v>
      </c>
      <c r="K71" s="17">
        <v>3770</v>
      </c>
      <c r="L71" s="6">
        <v>21053.314948236704</v>
      </c>
      <c r="M71" s="6">
        <v>320554.08488023432</v>
      </c>
      <c r="N71" s="287">
        <f>SUM(L71:M71)*Sammendrag!$E$7/1000</f>
        <v>107.60633094596837</v>
      </c>
      <c r="O71" s="13"/>
    </row>
    <row r="72" spans="1:15" ht="86.4" x14ac:dyDescent="0.3">
      <c r="A72" s="2">
        <v>1187</v>
      </c>
      <c r="B72" s="2" t="s">
        <v>188</v>
      </c>
      <c r="C72" s="2" t="s">
        <v>341</v>
      </c>
      <c r="D72" s="2">
        <v>2019</v>
      </c>
      <c r="E72" s="2" t="s">
        <v>50</v>
      </c>
      <c r="F72" s="2" t="s">
        <v>342</v>
      </c>
      <c r="G72" s="67">
        <v>198100</v>
      </c>
      <c r="H72" s="17">
        <v>191983.99962241377</v>
      </c>
      <c r="I72" s="17">
        <v>1340500</v>
      </c>
      <c r="J72" s="80">
        <v>0.14321820188169621</v>
      </c>
      <c r="K72" s="17">
        <v>36850</v>
      </c>
      <c r="L72" s="51">
        <v>47190.397520018902</v>
      </c>
      <c r="M72" s="6">
        <v>221658.81105230117</v>
      </c>
      <c r="N72" s="287">
        <f>SUM(L72:M72)*Sammendrag!$E$7/1000</f>
        <v>84.687500700280808</v>
      </c>
      <c r="O72" s="13"/>
    </row>
    <row r="73" spans="1:15" ht="57.6" x14ac:dyDescent="0.3">
      <c r="A73" s="2">
        <v>1188</v>
      </c>
      <c r="B73" s="2" t="s">
        <v>188</v>
      </c>
      <c r="C73" s="2" t="s">
        <v>343</v>
      </c>
      <c r="D73" s="2">
        <v>2019</v>
      </c>
      <c r="E73" s="2" t="s">
        <v>49</v>
      </c>
      <c r="F73" s="2" t="s">
        <v>344</v>
      </c>
      <c r="G73" s="67">
        <v>364800</v>
      </c>
      <c r="H73" s="243">
        <v>345882.66603448271</v>
      </c>
      <c r="I73" s="17">
        <v>475000</v>
      </c>
      <c r="J73" s="80">
        <v>0.72817403375680578</v>
      </c>
      <c r="K73" s="17">
        <v>13898</v>
      </c>
      <c r="L73" s="6" t="s">
        <v>37</v>
      </c>
      <c r="M73" s="6">
        <v>394686.34612493136</v>
      </c>
      <c r="N73" s="287">
        <f>SUM(L73:M73)*Sammendrag!$E$7/1000</f>
        <v>124.32619902935338</v>
      </c>
      <c r="O73" s="13"/>
    </row>
    <row r="74" spans="1:15" ht="43.2" x14ac:dyDescent="0.3">
      <c r="A74" s="2">
        <v>1192</v>
      </c>
      <c r="B74" s="2" t="s">
        <v>188</v>
      </c>
      <c r="C74" s="2" t="s">
        <v>345</v>
      </c>
      <c r="D74" s="2">
        <v>2019</v>
      </c>
      <c r="E74" s="2" t="s">
        <v>47</v>
      </c>
      <c r="F74" s="74" t="s">
        <v>346</v>
      </c>
      <c r="G74" s="67">
        <v>55000</v>
      </c>
      <c r="H74" s="17">
        <v>54200</v>
      </c>
      <c r="I74" s="57">
        <v>94000</v>
      </c>
      <c r="J74" s="80">
        <v>0.57659574468085106</v>
      </c>
      <c r="K74" s="17">
        <v>1870</v>
      </c>
      <c r="L74" s="40">
        <v>19892.553191489362</v>
      </c>
      <c r="M74" s="17">
        <v>62106</v>
      </c>
      <c r="N74" s="287">
        <f>SUM(L74:M74)*Sammendrag!$E$7/1000</f>
        <v>25.829544255319149</v>
      </c>
      <c r="O74" s="13"/>
    </row>
    <row r="75" spans="1:15" ht="43.2" x14ac:dyDescent="0.3">
      <c r="A75" s="59">
        <v>1193</v>
      </c>
      <c r="B75" s="74" t="s">
        <v>11</v>
      </c>
      <c r="C75" s="74" t="s">
        <v>347</v>
      </c>
      <c r="D75" s="2">
        <v>2018</v>
      </c>
      <c r="E75" s="2" t="s">
        <v>40</v>
      </c>
      <c r="F75" s="74" t="s">
        <v>348</v>
      </c>
      <c r="G75" s="67">
        <v>100000</v>
      </c>
      <c r="H75" s="17">
        <v>100000</v>
      </c>
      <c r="I75" s="17">
        <v>100000</v>
      </c>
      <c r="J75" s="80">
        <v>1</v>
      </c>
      <c r="K75" s="17">
        <v>3000</v>
      </c>
      <c r="L75" s="51" t="s">
        <v>37</v>
      </c>
      <c r="M75" s="6">
        <v>120000</v>
      </c>
      <c r="N75" s="287">
        <f>SUM(L75:M75)*Sammendrag!$E$7/1000</f>
        <v>37.799999999999997</v>
      </c>
      <c r="O75" s="13"/>
    </row>
    <row r="76" spans="1:15" ht="28.8" x14ac:dyDescent="0.3">
      <c r="A76" s="163">
        <v>1194</v>
      </c>
      <c r="B76" s="74" t="s">
        <v>11</v>
      </c>
      <c r="C76" s="74" t="s">
        <v>349</v>
      </c>
      <c r="D76" s="2">
        <v>2018</v>
      </c>
      <c r="E76" s="2" t="s">
        <v>40</v>
      </c>
      <c r="F76" s="74" t="s">
        <v>350</v>
      </c>
      <c r="G76" s="67">
        <v>40000</v>
      </c>
      <c r="H76" s="17">
        <v>40000</v>
      </c>
      <c r="I76" s="17">
        <v>40000</v>
      </c>
      <c r="J76" s="80">
        <v>1</v>
      </c>
      <c r="K76" s="17">
        <v>1300</v>
      </c>
      <c r="L76" s="51" t="s">
        <v>37</v>
      </c>
      <c r="M76" s="6">
        <v>58500</v>
      </c>
      <c r="N76" s="287">
        <f>SUM(L76:M76)*Sammendrag!$E$7/1000</f>
        <v>18.427499999999998</v>
      </c>
      <c r="O76" s="13"/>
    </row>
    <row r="77" spans="1:15" ht="28.8" x14ac:dyDescent="0.3">
      <c r="A77" s="163">
        <v>1195</v>
      </c>
      <c r="B77" s="74" t="s">
        <v>11</v>
      </c>
      <c r="C77" s="74" t="s">
        <v>351</v>
      </c>
      <c r="D77" s="2">
        <v>2018</v>
      </c>
      <c r="E77" s="2" t="s">
        <v>43</v>
      </c>
      <c r="F77" s="74" t="s">
        <v>350</v>
      </c>
      <c r="G77" s="67">
        <v>40000</v>
      </c>
      <c r="H77" s="17">
        <v>40000</v>
      </c>
      <c r="I77" s="17">
        <v>40000</v>
      </c>
      <c r="J77" s="80">
        <v>1</v>
      </c>
      <c r="K77" s="17">
        <v>1300</v>
      </c>
      <c r="L77" s="51" t="s">
        <v>37</v>
      </c>
      <c r="M77" s="6">
        <v>24700</v>
      </c>
      <c r="N77" s="287">
        <f>SUM(L77:M77)*Sammendrag!$E$7/1000</f>
        <v>7.7805</v>
      </c>
      <c r="O77" s="13"/>
    </row>
    <row r="78" spans="1:15" ht="43.2" x14ac:dyDescent="0.3">
      <c r="A78" s="163">
        <v>1196</v>
      </c>
      <c r="B78" s="74" t="s">
        <v>352</v>
      </c>
      <c r="C78" s="74" t="s">
        <v>353</v>
      </c>
      <c r="D78" s="2">
        <v>2018</v>
      </c>
      <c r="E78" s="2" t="s">
        <v>48</v>
      </c>
      <c r="F78" s="74" t="s">
        <v>354</v>
      </c>
      <c r="G78" s="67">
        <v>360000</v>
      </c>
      <c r="H78" s="57">
        <v>360000</v>
      </c>
      <c r="I78" s="57">
        <v>360000</v>
      </c>
      <c r="J78" s="80">
        <v>1</v>
      </c>
      <c r="K78" s="17">
        <v>10591</v>
      </c>
      <c r="L78" s="51" t="s">
        <v>37</v>
      </c>
      <c r="M78" s="6">
        <v>600046</v>
      </c>
      <c r="N78" s="287">
        <f>SUM(L78:M78)*Sammendrag!$E$7/1000</f>
        <v>189.01449</v>
      </c>
      <c r="O78" s="13"/>
    </row>
    <row r="79" spans="1:15" ht="43.2" x14ac:dyDescent="0.3">
      <c r="A79" s="2">
        <v>1198</v>
      </c>
      <c r="B79" s="74" t="s">
        <v>355</v>
      </c>
      <c r="C79" s="74" t="s">
        <v>356</v>
      </c>
      <c r="D79" s="2">
        <v>2018</v>
      </c>
      <c r="E79" s="2" t="s">
        <v>44</v>
      </c>
      <c r="F79" s="74" t="s">
        <v>357</v>
      </c>
      <c r="G79" s="67">
        <v>150000</v>
      </c>
      <c r="H79" s="17">
        <v>150000</v>
      </c>
      <c r="I79" s="17">
        <v>190000</v>
      </c>
      <c r="J79" s="80">
        <v>0.78947368421052633</v>
      </c>
      <c r="K79" s="17">
        <v>6700</v>
      </c>
      <c r="L79" s="51" t="s">
        <v>37</v>
      </c>
      <c r="M79" s="6">
        <v>111078.94736842105</v>
      </c>
      <c r="N79" s="287">
        <f>SUM(L79:M79)*Sammendrag!$E$7/1000</f>
        <v>34.989868421052634</v>
      </c>
      <c r="O79" s="13"/>
    </row>
    <row r="80" spans="1:15" ht="86.4" x14ac:dyDescent="0.3">
      <c r="A80" s="2">
        <v>1199</v>
      </c>
      <c r="B80" s="74" t="s">
        <v>355</v>
      </c>
      <c r="C80" s="74" t="s">
        <v>358</v>
      </c>
      <c r="D80" s="2">
        <v>2018</v>
      </c>
      <c r="E80" s="2" t="s">
        <v>53</v>
      </c>
      <c r="F80" s="74" t="s">
        <v>359</v>
      </c>
      <c r="G80" s="67">
        <v>100000</v>
      </c>
      <c r="H80" s="17">
        <v>100000</v>
      </c>
      <c r="I80" s="17">
        <v>341000</v>
      </c>
      <c r="J80" s="80">
        <v>0.2932551319648094</v>
      </c>
      <c r="K80" s="17">
        <v>10200</v>
      </c>
      <c r="L80" s="51" t="s">
        <v>37</v>
      </c>
      <c r="M80" s="6">
        <v>122041.05571847511</v>
      </c>
      <c r="N80" s="287">
        <f>SUM(L80:M80)*Sammendrag!$E$7/1000</f>
        <v>38.442932551319657</v>
      </c>
      <c r="O80" s="13"/>
    </row>
    <row r="81" spans="1:15" ht="28.8" x14ac:dyDescent="0.3">
      <c r="A81" s="160">
        <v>1200</v>
      </c>
      <c r="B81" s="74" t="s">
        <v>360</v>
      </c>
      <c r="C81" s="74" t="s">
        <v>361</v>
      </c>
      <c r="D81" s="2">
        <v>2018</v>
      </c>
      <c r="E81" s="2" t="s">
        <v>44</v>
      </c>
      <c r="F81" s="74" t="s">
        <v>362</v>
      </c>
      <c r="G81" s="67">
        <v>89472.5</v>
      </c>
      <c r="H81" s="17">
        <v>83507.679999999993</v>
      </c>
      <c r="I81" s="17">
        <v>128000</v>
      </c>
      <c r="J81" s="80">
        <v>0.65240374999999995</v>
      </c>
      <c r="K81" s="17">
        <v>2095</v>
      </c>
      <c r="L81" s="51" t="s">
        <v>37</v>
      </c>
      <c r="M81" s="183">
        <v>20501.78784375</v>
      </c>
      <c r="N81" s="287">
        <f>SUM(L81:M81)*Sammendrag!$E$7/1000</f>
        <v>6.4580631707812497</v>
      </c>
      <c r="O81" s="13"/>
    </row>
    <row r="82" spans="1:15" ht="43.2" x14ac:dyDescent="0.3">
      <c r="A82" s="59">
        <v>1201</v>
      </c>
      <c r="B82" s="74" t="s">
        <v>10</v>
      </c>
      <c r="C82" s="74" t="s">
        <v>363</v>
      </c>
      <c r="D82" s="2">
        <v>2017</v>
      </c>
      <c r="E82" s="2" t="s">
        <v>42</v>
      </c>
      <c r="F82" s="74" t="s">
        <v>364</v>
      </c>
      <c r="G82" s="67">
        <v>25000</v>
      </c>
      <c r="H82" s="17">
        <v>13500</v>
      </c>
      <c r="I82" s="17">
        <v>30000</v>
      </c>
      <c r="J82" s="80">
        <v>0.44999999999999996</v>
      </c>
      <c r="K82" s="17">
        <v>838</v>
      </c>
      <c r="L82" s="51" t="s">
        <v>37</v>
      </c>
      <c r="M82" s="51">
        <v>13952.7</v>
      </c>
      <c r="N82" s="287">
        <f>SUM(L82:M82)*Sammendrag!$E$7/1000</f>
        <v>4.3951005000000007</v>
      </c>
      <c r="O82" s="13"/>
    </row>
    <row r="83" spans="1:15" ht="72" x14ac:dyDescent="0.3">
      <c r="A83" s="2">
        <v>1202</v>
      </c>
      <c r="B83" s="74" t="s">
        <v>365</v>
      </c>
      <c r="C83" s="74" t="s">
        <v>366</v>
      </c>
      <c r="D83" s="2">
        <v>2018</v>
      </c>
      <c r="E83" s="2" t="s">
        <v>47</v>
      </c>
      <c r="F83" s="74" t="s">
        <v>367</v>
      </c>
      <c r="G83" s="273">
        <v>250000</v>
      </c>
      <c r="H83" s="52">
        <v>247500</v>
      </c>
      <c r="I83" s="52">
        <v>457000</v>
      </c>
      <c r="J83" s="275">
        <v>0.54157549234135671</v>
      </c>
      <c r="K83" s="188">
        <v>10500</v>
      </c>
      <c r="L83" s="51" t="s">
        <v>37</v>
      </c>
      <c r="M83" s="277" t="s">
        <v>37</v>
      </c>
      <c r="N83" s="287">
        <f>SUM(L83:M83)*Sammendrag!$E$7/1000</f>
        <v>0</v>
      </c>
      <c r="O83" s="13"/>
    </row>
    <row r="84" spans="1:15" x14ac:dyDescent="0.3">
      <c r="A84" s="60">
        <v>1203</v>
      </c>
      <c r="B84" s="2" t="s">
        <v>11</v>
      </c>
      <c r="C84" s="2" t="s">
        <v>449</v>
      </c>
      <c r="D84" s="2">
        <v>2018</v>
      </c>
      <c r="E84" s="2" t="s">
        <v>43</v>
      </c>
      <c r="F84" s="2" t="s">
        <v>450</v>
      </c>
      <c r="G84" s="251">
        <v>4000</v>
      </c>
      <c r="H84" s="198">
        <v>4000</v>
      </c>
      <c r="I84" s="198">
        <v>4000</v>
      </c>
      <c r="J84" s="200">
        <v>1</v>
      </c>
      <c r="K84" s="198" t="s">
        <v>37</v>
      </c>
      <c r="L84" s="6" t="s">
        <v>37</v>
      </c>
      <c r="M84" s="198" t="s">
        <v>37</v>
      </c>
      <c r="N84" s="287">
        <f>SUM(L84:M84)*Sammendrag!$E$7/1000</f>
        <v>0</v>
      </c>
      <c r="O84" s="13"/>
    </row>
    <row r="85" spans="1:15" ht="43.2" x14ac:dyDescent="0.3">
      <c r="A85" s="2">
        <v>1205</v>
      </c>
      <c r="B85" s="53" t="s">
        <v>776</v>
      </c>
      <c r="C85" s="2" t="s">
        <v>368</v>
      </c>
      <c r="D85" s="2">
        <v>2019</v>
      </c>
      <c r="E85" s="5" t="s">
        <v>39</v>
      </c>
      <c r="F85" s="2" t="s">
        <v>369</v>
      </c>
      <c r="G85" s="67">
        <v>235000</v>
      </c>
      <c r="H85" s="17">
        <v>133099.861</v>
      </c>
      <c r="I85" s="57">
        <v>235000</v>
      </c>
      <c r="J85" s="185">
        <v>0.5663823853259401</v>
      </c>
      <c r="K85" s="41">
        <v>5550</v>
      </c>
      <c r="L85" s="41" t="s">
        <v>37</v>
      </c>
      <c r="M85" s="41">
        <v>102318.39386509436</v>
      </c>
      <c r="N85" s="287">
        <f>SUM(L85:M85)*Sammendrag!$E$7/1000</f>
        <v>32.230294067504722</v>
      </c>
      <c r="O85" s="13"/>
    </row>
    <row r="86" spans="1:15" ht="43.2" x14ac:dyDescent="0.3">
      <c r="A86" s="2">
        <v>1206</v>
      </c>
      <c r="B86" s="53" t="s">
        <v>776</v>
      </c>
      <c r="C86" s="2" t="s">
        <v>370</v>
      </c>
      <c r="D86" s="2">
        <v>2019</v>
      </c>
      <c r="E86" s="2" t="s">
        <v>39</v>
      </c>
      <c r="F86" s="2" t="s">
        <v>147</v>
      </c>
      <c r="G86" s="67">
        <v>312500</v>
      </c>
      <c r="H86" s="17">
        <v>245400.13944840402</v>
      </c>
      <c r="I86" s="57">
        <v>312500</v>
      </c>
      <c r="J86" s="233">
        <v>0.78528044623489301</v>
      </c>
      <c r="K86" s="184">
        <v>5550</v>
      </c>
      <c r="L86" s="184">
        <v>149203.28478462968</v>
      </c>
      <c r="M86" s="184">
        <v>93704</v>
      </c>
      <c r="N86" s="287">
        <f>SUM(L86:M86)*Sammendrag!$E$7/1000</f>
        <v>76.515794707158349</v>
      </c>
      <c r="O86" s="13"/>
    </row>
    <row r="87" spans="1:15" ht="43.2" x14ac:dyDescent="0.3">
      <c r="A87" s="2">
        <v>1207</v>
      </c>
      <c r="B87" s="2" t="s">
        <v>0</v>
      </c>
      <c r="C87" s="2" t="s">
        <v>371</v>
      </c>
      <c r="D87" s="2">
        <v>2019</v>
      </c>
      <c r="E87" s="2" t="s">
        <v>47</v>
      </c>
      <c r="F87" s="2" t="s">
        <v>372</v>
      </c>
      <c r="G87" s="67">
        <v>50000</v>
      </c>
      <c r="H87" s="17">
        <v>48030.298051948055</v>
      </c>
      <c r="I87" s="57">
        <v>50600</v>
      </c>
      <c r="J87" s="185">
        <v>0.94921537652071242</v>
      </c>
      <c r="K87" s="41">
        <v>3194</v>
      </c>
      <c r="L87" s="41">
        <v>75187.34997420563</v>
      </c>
      <c r="M87" s="41">
        <v>47295.985036671605</v>
      </c>
      <c r="N87" s="287">
        <f>SUM(L87:M87)*Sammendrag!$E$7/1000</f>
        <v>38.582250528426322</v>
      </c>
      <c r="O87" s="13"/>
    </row>
    <row r="88" spans="1:15" ht="28.8" x14ac:dyDescent="0.3">
      <c r="A88" s="164">
        <v>1209</v>
      </c>
      <c r="B88" s="164" t="s">
        <v>209</v>
      </c>
      <c r="C88" s="164" t="s">
        <v>373</v>
      </c>
      <c r="D88" s="164">
        <v>2019</v>
      </c>
      <c r="E88" s="164" t="s">
        <v>49</v>
      </c>
      <c r="F88" s="2" t="s">
        <v>307</v>
      </c>
      <c r="G88" s="67">
        <v>181000</v>
      </c>
      <c r="H88" s="17">
        <v>173716.66</v>
      </c>
      <c r="I88" s="17">
        <v>600000</v>
      </c>
      <c r="J88" s="185">
        <v>0.28952776666666669</v>
      </c>
      <c r="K88" s="187">
        <v>14875</v>
      </c>
      <c r="L88" s="276">
        <v>241176.62963333333</v>
      </c>
      <c r="M88" s="186">
        <v>224601.16499166665</v>
      </c>
      <c r="N88" s="287">
        <f>SUM(L88:M88)*Sammendrag!$E$7/1000</f>
        <v>146.72000530687498</v>
      </c>
      <c r="O88" s="13"/>
    </row>
    <row r="89" spans="1:15" ht="43.2" x14ac:dyDescent="0.3">
      <c r="A89" s="2">
        <v>1210</v>
      </c>
      <c r="B89" s="2" t="s">
        <v>374</v>
      </c>
      <c r="C89" s="2" t="s">
        <v>375</v>
      </c>
      <c r="D89" s="164">
        <v>2019</v>
      </c>
      <c r="E89" s="2">
        <v>2019</v>
      </c>
      <c r="F89" s="2" t="s">
        <v>376</v>
      </c>
      <c r="G89" s="67">
        <v>354766</v>
      </c>
      <c r="H89" s="17">
        <v>346000</v>
      </c>
      <c r="I89" s="41">
        <v>436000</v>
      </c>
      <c r="J89" s="185">
        <v>0.79357798165137616</v>
      </c>
      <c r="K89" s="41">
        <v>9314</v>
      </c>
      <c r="L89" s="51" t="s">
        <v>37</v>
      </c>
      <c r="M89" s="186">
        <v>46979.816513761471</v>
      </c>
      <c r="N89" s="287">
        <f>SUM(L89:M89)*Sammendrag!$E$7/1000</f>
        <v>14.798642201834864</v>
      </c>
      <c r="O89" s="13"/>
    </row>
    <row r="90" spans="1:15" ht="72" x14ac:dyDescent="0.3">
      <c r="A90" s="2">
        <v>1221</v>
      </c>
      <c r="B90" s="2" t="s">
        <v>157</v>
      </c>
      <c r="C90" s="2" t="s">
        <v>377</v>
      </c>
      <c r="D90" s="164">
        <v>2019</v>
      </c>
      <c r="E90" s="2" t="s">
        <v>51</v>
      </c>
      <c r="F90" s="2" t="s">
        <v>378</v>
      </c>
      <c r="G90" s="67">
        <v>214530</v>
      </c>
      <c r="H90" s="17">
        <v>206485.11</v>
      </c>
      <c r="I90" s="41">
        <v>289000</v>
      </c>
      <c r="J90" s="80">
        <v>0.71448134948096886</v>
      </c>
      <c r="K90" s="17">
        <v>10257</v>
      </c>
      <c r="L90" s="51" t="s">
        <v>37</v>
      </c>
      <c r="M90" s="20">
        <v>405262.4666499343</v>
      </c>
      <c r="N90" s="287">
        <f>SUM(L90:M90)*Sammendrag!$E$7/1000</f>
        <v>127.6576769947293</v>
      </c>
      <c r="O90" s="13"/>
    </row>
    <row r="91" spans="1:15" ht="43.2" x14ac:dyDescent="0.3">
      <c r="A91" s="2">
        <v>1223</v>
      </c>
      <c r="B91" s="2" t="s">
        <v>379</v>
      </c>
      <c r="C91" s="2" t="s">
        <v>380</v>
      </c>
      <c r="D91" s="2">
        <v>2019</v>
      </c>
      <c r="E91" s="2" t="s">
        <v>47</v>
      </c>
      <c r="F91" s="2" t="s">
        <v>381</v>
      </c>
      <c r="G91" s="67">
        <v>21057.5</v>
      </c>
      <c r="H91" s="17">
        <v>20425.759999999998</v>
      </c>
      <c r="I91" s="41">
        <v>32200</v>
      </c>
      <c r="J91" s="80">
        <v>0.63434037267080745</v>
      </c>
      <c r="K91" s="17">
        <v>705</v>
      </c>
      <c r="L91" s="51" t="s">
        <v>37</v>
      </c>
      <c r="M91" s="6">
        <v>1386.350884472047</v>
      </c>
      <c r="N91" s="287">
        <f>SUM(L91:M91)*Sammendrag!$E$7/1000</f>
        <v>0.43670052860869479</v>
      </c>
      <c r="O91" s="13"/>
    </row>
    <row r="92" spans="1:15" ht="57.6" x14ac:dyDescent="0.3">
      <c r="A92" s="2">
        <v>1224</v>
      </c>
      <c r="B92" s="2" t="s">
        <v>382</v>
      </c>
      <c r="C92" s="2" t="s">
        <v>383</v>
      </c>
      <c r="D92" s="2">
        <v>2019</v>
      </c>
      <c r="E92" s="2">
        <v>2019</v>
      </c>
      <c r="F92" s="2" t="s">
        <v>384</v>
      </c>
      <c r="G92" s="67">
        <v>84980</v>
      </c>
      <c r="H92" s="17">
        <v>69980</v>
      </c>
      <c r="I92" s="61">
        <v>94860</v>
      </c>
      <c r="J92" s="80">
        <v>0.73771874341134303</v>
      </c>
      <c r="K92" s="17">
        <v>1377</v>
      </c>
      <c r="L92" s="6" t="s">
        <v>37</v>
      </c>
      <c r="M92" s="6">
        <v>45204.822580645159</v>
      </c>
      <c r="N92" s="287">
        <f>SUM(L92:M92)*Sammendrag!$E$7/1000</f>
        <v>14.239519112903224</v>
      </c>
      <c r="O92" s="13"/>
    </row>
    <row r="93" spans="1:15" ht="43.2" x14ac:dyDescent="0.3">
      <c r="A93" s="2">
        <v>1225</v>
      </c>
      <c r="B93" s="2" t="s">
        <v>841</v>
      </c>
      <c r="C93" s="2" t="s">
        <v>451</v>
      </c>
      <c r="D93" s="53">
        <v>2019</v>
      </c>
      <c r="E93" s="2" t="s">
        <v>39</v>
      </c>
      <c r="F93" s="2" t="s">
        <v>452</v>
      </c>
      <c r="G93" s="67">
        <v>25000</v>
      </c>
      <c r="H93" s="17">
        <v>24166.66</v>
      </c>
      <c r="I93" s="17">
        <v>27000</v>
      </c>
      <c r="J93" s="195">
        <v>0.89506148148148146</v>
      </c>
      <c r="K93" s="70">
        <v>21000</v>
      </c>
      <c r="L93" s="70" t="s">
        <v>37</v>
      </c>
      <c r="M93" s="70">
        <v>1467900.8296296296</v>
      </c>
      <c r="N93" s="287">
        <f>SUM(L93:M93)*Sammendrag!$E$7/1000</f>
        <v>462.38876133333332</v>
      </c>
      <c r="O93" s="13"/>
    </row>
    <row r="94" spans="1:15" ht="43.2" x14ac:dyDescent="0.3">
      <c r="A94" s="2">
        <v>1227</v>
      </c>
      <c r="B94" s="2" t="s">
        <v>453</v>
      </c>
      <c r="C94" s="2" t="s">
        <v>454</v>
      </c>
      <c r="D94" s="53">
        <v>2019</v>
      </c>
      <c r="E94" s="2" t="s">
        <v>47</v>
      </c>
      <c r="F94" s="2" t="s">
        <v>455</v>
      </c>
      <c r="G94" s="67">
        <v>57454</v>
      </c>
      <c r="H94" s="17">
        <v>57454</v>
      </c>
      <c r="I94" s="17">
        <v>106768</v>
      </c>
      <c r="J94" s="195">
        <v>0.53812003596583247</v>
      </c>
      <c r="K94" s="70">
        <v>3100</v>
      </c>
      <c r="L94" s="70" t="s">
        <v>37</v>
      </c>
      <c r="M94" s="70">
        <v>382234.73334707029</v>
      </c>
      <c r="N94" s="287">
        <f>SUM(L94:M94)*Sammendrag!$E$7/1000</f>
        <v>120.40394100432714</v>
      </c>
    </row>
    <row r="95" spans="1:15" ht="28.8" x14ac:dyDescent="0.3">
      <c r="A95" s="2">
        <v>1230</v>
      </c>
      <c r="B95" s="2" t="s">
        <v>1</v>
      </c>
      <c r="C95" s="2" t="s">
        <v>385</v>
      </c>
      <c r="D95" s="2">
        <v>2019</v>
      </c>
      <c r="E95" s="2" t="s">
        <v>39</v>
      </c>
      <c r="F95" s="2" t="s">
        <v>386</v>
      </c>
      <c r="G95" s="67">
        <v>42000</v>
      </c>
      <c r="H95" s="70">
        <v>42000</v>
      </c>
      <c r="I95" s="70">
        <v>42000</v>
      </c>
      <c r="J95" s="80">
        <v>1</v>
      </c>
      <c r="K95" s="17">
        <v>4109</v>
      </c>
      <c r="L95" s="70" t="s">
        <v>37</v>
      </c>
      <c r="M95" s="6">
        <v>24654</v>
      </c>
      <c r="N95" s="287">
        <f>SUM(L95:M95)*Sammendrag!$E$7/1000</f>
        <v>7.7660100000000005</v>
      </c>
    </row>
    <row r="96" spans="1:15" ht="57.6" x14ac:dyDescent="0.3">
      <c r="A96" s="155">
        <v>1231</v>
      </c>
      <c r="B96" s="155" t="s">
        <v>146</v>
      </c>
      <c r="C96" s="155" t="s">
        <v>151</v>
      </c>
      <c r="D96" s="155">
        <v>2020</v>
      </c>
      <c r="E96" s="53" t="s">
        <v>51</v>
      </c>
      <c r="F96" s="74" t="s">
        <v>842</v>
      </c>
      <c r="G96" s="67">
        <v>448174</v>
      </c>
      <c r="H96" s="70">
        <v>446424</v>
      </c>
      <c r="I96" s="70">
        <v>580000</v>
      </c>
      <c r="J96" s="195">
        <v>0.76969655172413798</v>
      </c>
      <c r="K96" s="17">
        <v>11530</v>
      </c>
      <c r="L96" s="70" t="s">
        <v>37</v>
      </c>
      <c r="M96" s="17">
        <v>632759.06851034483</v>
      </c>
      <c r="N96" s="287">
        <f>SUM(L96:M96)*Sammendrag!$E$7/1000</f>
        <v>199.31910658075861</v>
      </c>
    </row>
    <row r="97" spans="1:14" ht="57.6" x14ac:dyDescent="0.3">
      <c r="A97" s="59">
        <v>1236</v>
      </c>
      <c r="B97" s="2" t="s">
        <v>38</v>
      </c>
      <c r="C97" s="2" t="s">
        <v>387</v>
      </c>
      <c r="D97" s="2">
        <v>2018</v>
      </c>
      <c r="E97" s="2" t="s">
        <v>59</v>
      </c>
      <c r="F97" s="74" t="s">
        <v>388</v>
      </c>
      <c r="G97" s="67">
        <v>133149.79999999999</v>
      </c>
      <c r="H97" s="17">
        <v>129399.1</v>
      </c>
      <c r="I97" s="61">
        <v>138177.38</v>
      </c>
      <c r="J97" s="80">
        <v>0.93647093323089492</v>
      </c>
      <c r="K97" s="17">
        <v>5500</v>
      </c>
      <c r="L97" s="70" t="s">
        <v>37</v>
      </c>
      <c r="M97" s="6">
        <v>240532.55920035538</v>
      </c>
      <c r="N97" s="287">
        <f>SUM(L97:M97)*Sammendrag!$E$7/1000</f>
        <v>75.767756148111943</v>
      </c>
    </row>
    <row r="98" spans="1:14" ht="57.6" x14ac:dyDescent="0.3">
      <c r="A98" s="155">
        <v>1237</v>
      </c>
      <c r="B98" s="155" t="s">
        <v>152</v>
      </c>
      <c r="C98" s="155" t="s">
        <v>153</v>
      </c>
      <c r="D98" s="155">
        <v>2020</v>
      </c>
      <c r="E98" s="53" t="s">
        <v>39</v>
      </c>
      <c r="F98" s="74" t="s">
        <v>844</v>
      </c>
      <c r="G98" s="67">
        <v>72930</v>
      </c>
      <c r="H98" s="156">
        <v>71805</v>
      </c>
      <c r="I98" s="196">
        <v>175000</v>
      </c>
      <c r="J98" s="195">
        <v>0.41031428571428574</v>
      </c>
      <c r="K98" s="34">
        <v>4000</v>
      </c>
      <c r="L98" s="70" t="s">
        <v>37</v>
      </c>
      <c r="M98" s="34">
        <v>114888</v>
      </c>
      <c r="N98" s="287">
        <f>SUM(L98:M98)*Sammendrag!$E$7/1000</f>
        <v>36.189720000000001</v>
      </c>
    </row>
    <row r="99" spans="1:14" ht="57.6" x14ac:dyDescent="0.3">
      <c r="A99" s="2">
        <v>1241</v>
      </c>
      <c r="B99" s="5" t="s">
        <v>196</v>
      </c>
      <c r="C99" s="5" t="s">
        <v>389</v>
      </c>
      <c r="D99" s="5">
        <v>2019</v>
      </c>
      <c r="E99" s="5" t="s">
        <v>43</v>
      </c>
      <c r="F99" s="74" t="s">
        <v>843</v>
      </c>
      <c r="G99" s="67">
        <v>17185.491999999998</v>
      </c>
      <c r="H99" s="17">
        <v>16498.07</v>
      </c>
      <c r="I99" s="17">
        <v>35000</v>
      </c>
      <c r="J99" s="80">
        <v>0.47137342857142855</v>
      </c>
      <c r="K99" s="17">
        <v>600</v>
      </c>
      <c r="L99" s="70" t="s">
        <v>37</v>
      </c>
      <c r="M99" s="6">
        <v>4242.3608571428567</v>
      </c>
      <c r="N99" s="287">
        <f>SUM(L99:M99)*Sammendrag!$E$7/1000</f>
        <v>1.33634367</v>
      </c>
    </row>
    <row r="100" spans="1:14" ht="57.6" x14ac:dyDescent="0.3">
      <c r="A100" s="2">
        <v>1249</v>
      </c>
      <c r="B100" s="2" t="s">
        <v>174</v>
      </c>
      <c r="C100" s="2" t="s">
        <v>390</v>
      </c>
      <c r="D100" s="2">
        <v>2019</v>
      </c>
      <c r="E100" s="2" t="s">
        <v>49</v>
      </c>
      <c r="F100" s="2" t="s">
        <v>391</v>
      </c>
      <c r="G100" s="67">
        <v>440000</v>
      </c>
      <c r="H100" s="157">
        <v>440000</v>
      </c>
      <c r="I100" s="17">
        <v>694000</v>
      </c>
      <c r="J100" s="80">
        <v>0.63400576368876083</v>
      </c>
      <c r="K100" s="69">
        <v>13950</v>
      </c>
      <c r="L100" s="70" t="s">
        <v>37</v>
      </c>
      <c r="M100" s="6">
        <v>318397.69452449569</v>
      </c>
      <c r="N100" s="287">
        <f>SUM(L100:M100)*Sammendrag!$E$7/1000</f>
        <v>100.29527377521615</v>
      </c>
    </row>
    <row r="101" spans="1:14" ht="57.6" x14ac:dyDescent="0.3">
      <c r="A101" s="2">
        <v>1251</v>
      </c>
      <c r="B101" s="2" t="s">
        <v>392</v>
      </c>
      <c r="C101" s="2" t="s">
        <v>393</v>
      </c>
      <c r="D101" s="2">
        <v>2019</v>
      </c>
      <c r="E101" s="2" t="s">
        <v>39</v>
      </c>
      <c r="F101" s="50" t="s">
        <v>394</v>
      </c>
      <c r="G101" s="67">
        <v>30000</v>
      </c>
      <c r="H101" s="157">
        <v>30000</v>
      </c>
      <c r="I101" s="17">
        <v>32690</v>
      </c>
      <c r="J101" s="80">
        <v>0.91771183848271642</v>
      </c>
      <c r="K101" s="17">
        <v>2426</v>
      </c>
      <c r="L101" s="70" t="s">
        <v>37</v>
      </c>
      <c r="M101" s="6">
        <v>33395.533802386053</v>
      </c>
      <c r="N101" s="287">
        <f>SUM(L101:M101)*Sammendrag!$E$7/1000</f>
        <v>10.519593147751605</v>
      </c>
    </row>
    <row r="102" spans="1:14" ht="28.8" x14ac:dyDescent="0.3">
      <c r="A102" s="2">
        <v>1252</v>
      </c>
      <c r="B102" s="2" t="s">
        <v>395</v>
      </c>
      <c r="C102" s="2" t="s">
        <v>396</v>
      </c>
      <c r="D102" s="2">
        <v>2019</v>
      </c>
      <c r="E102" s="2" t="s">
        <v>39</v>
      </c>
      <c r="F102" s="2" t="s">
        <v>397</v>
      </c>
      <c r="G102" s="67">
        <v>53700</v>
      </c>
      <c r="H102" s="17">
        <v>52357.5</v>
      </c>
      <c r="I102" s="17">
        <v>53700</v>
      </c>
      <c r="J102" s="80">
        <v>0.97499999999999998</v>
      </c>
      <c r="K102" s="17">
        <v>1200</v>
      </c>
      <c r="L102" s="70" t="s">
        <v>37</v>
      </c>
      <c r="M102" s="6">
        <v>51480</v>
      </c>
      <c r="N102" s="287">
        <f>SUM(L102:M102)*Sammendrag!$E$7/1000</f>
        <v>16.216200000000001</v>
      </c>
    </row>
    <row r="103" spans="1:14" ht="57.6" x14ac:dyDescent="0.3">
      <c r="A103" s="59">
        <v>1253</v>
      </c>
      <c r="B103" s="68" t="s">
        <v>398</v>
      </c>
      <c r="C103" s="2" t="s">
        <v>399</v>
      </c>
      <c r="D103" s="2">
        <v>2019</v>
      </c>
      <c r="E103" s="2" t="s">
        <v>39</v>
      </c>
      <c r="F103" s="2" t="s">
        <v>400</v>
      </c>
      <c r="G103" s="67">
        <v>12500</v>
      </c>
      <c r="H103" s="17">
        <v>12187.5</v>
      </c>
      <c r="I103" s="17">
        <v>28200</v>
      </c>
      <c r="J103" s="80">
        <v>0.43218085106382981</v>
      </c>
      <c r="K103" s="17">
        <v>1420</v>
      </c>
      <c r="L103" s="70" t="s">
        <v>37</v>
      </c>
      <c r="M103" s="6">
        <v>1166.0239361702163</v>
      </c>
      <c r="N103" s="287">
        <f>SUM(L103:M103)*Sammendrag!$E$7/1000</f>
        <v>0.36729753989361813</v>
      </c>
    </row>
    <row r="104" spans="1:14" ht="28.8" x14ac:dyDescent="0.3">
      <c r="A104" s="2">
        <v>1254</v>
      </c>
      <c r="B104" s="2" t="s">
        <v>401</v>
      </c>
      <c r="C104" s="5" t="s">
        <v>402</v>
      </c>
      <c r="D104" s="5">
        <v>2019</v>
      </c>
      <c r="E104" s="5" t="s">
        <v>39</v>
      </c>
      <c r="F104" s="5" t="s">
        <v>403</v>
      </c>
      <c r="G104" s="67">
        <v>17000</v>
      </c>
      <c r="H104" s="17">
        <v>16150</v>
      </c>
      <c r="I104" s="17">
        <v>26187</v>
      </c>
      <c r="J104" s="80">
        <v>0.6167182189636079</v>
      </c>
      <c r="K104" s="17">
        <v>450</v>
      </c>
      <c r="L104" s="70" t="s">
        <v>37</v>
      </c>
      <c r="M104" s="6">
        <v>4190.6002978577144</v>
      </c>
      <c r="N104" s="287">
        <f>SUM(L104:M104)*Sammendrag!$E$7/1000</f>
        <v>1.32003909382518</v>
      </c>
    </row>
    <row r="105" spans="1:14" ht="86.4" x14ac:dyDescent="0.3">
      <c r="A105" s="60">
        <v>1255</v>
      </c>
      <c r="B105" s="60" t="s">
        <v>148</v>
      </c>
      <c r="C105" s="155" t="s">
        <v>149</v>
      </c>
      <c r="D105" s="155">
        <v>2020</v>
      </c>
      <c r="E105" s="53" t="s">
        <v>51</v>
      </c>
      <c r="F105" s="2" t="s">
        <v>404</v>
      </c>
      <c r="G105" s="67">
        <v>125000</v>
      </c>
      <c r="H105" s="157">
        <v>125000</v>
      </c>
      <c r="I105" s="156">
        <v>140000</v>
      </c>
      <c r="J105" s="195">
        <v>0.89285714285714279</v>
      </c>
      <c r="K105" s="17">
        <v>2150</v>
      </c>
      <c r="L105" s="70" t="s">
        <v>37</v>
      </c>
      <c r="M105" s="17">
        <v>143973.21428571429</v>
      </c>
      <c r="N105" s="287">
        <f>SUM(L105:M105)*Sammendrag!$E$7/1000</f>
        <v>45.3515625</v>
      </c>
    </row>
    <row r="106" spans="1:14" ht="28.8" x14ac:dyDescent="0.3">
      <c r="A106" s="2">
        <v>1256</v>
      </c>
      <c r="B106" s="2" t="s">
        <v>9</v>
      </c>
      <c r="C106" s="2" t="s">
        <v>405</v>
      </c>
      <c r="D106" s="2">
        <v>2019</v>
      </c>
      <c r="E106" s="2" t="s">
        <v>47</v>
      </c>
      <c r="F106" s="5" t="s">
        <v>150</v>
      </c>
      <c r="G106" s="67">
        <v>640000</v>
      </c>
      <c r="H106" s="17">
        <v>420000</v>
      </c>
      <c r="I106" s="17">
        <v>710000</v>
      </c>
      <c r="J106" s="80">
        <v>0.59154929577464788</v>
      </c>
      <c r="K106" s="17">
        <v>12700</v>
      </c>
      <c r="L106" s="70" t="s">
        <v>37</v>
      </c>
      <c r="M106" s="6">
        <v>689148.4225352112</v>
      </c>
      <c r="N106" s="287">
        <f>SUM(L106:M106)*Sammendrag!$E$7/1000</f>
        <v>217.08175309859152</v>
      </c>
    </row>
    <row r="107" spans="1:14" ht="72" x14ac:dyDescent="0.3">
      <c r="A107" s="59">
        <v>1257</v>
      </c>
      <c r="B107" s="74" t="s">
        <v>406</v>
      </c>
      <c r="C107" s="74" t="s">
        <v>407</v>
      </c>
      <c r="D107" s="2">
        <v>2018</v>
      </c>
      <c r="E107" s="2" t="s">
        <v>43</v>
      </c>
      <c r="F107" s="76" t="s">
        <v>408</v>
      </c>
      <c r="G107" s="67">
        <v>100000</v>
      </c>
      <c r="H107" s="39">
        <v>93333.32</v>
      </c>
      <c r="I107" s="274">
        <v>356000</v>
      </c>
      <c r="J107" s="80">
        <v>0.26217224719101123</v>
      </c>
      <c r="K107" s="188">
        <v>9200</v>
      </c>
      <c r="L107" s="70" t="s">
        <v>37</v>
      </c>
      <c r="M107" s="6">
        <v>83937.066660674158</v>
      </c>
      <c r="N107" s="287">
        <f>SUM(L107:M107)*Sammendrag!$E$7/1000</f>
        <v>26.440175998112363</v>
      </c>
    </row>
    <row r="108" spans="1:14" ht="43.2" x14ac:dyDescent="0.3">
      <c r="A108" s="278">
        <v>1262</v>
      </c>
      <c r="B108" s="71" t="s">
        <v>411</v>
      </c>
      <c r="C108" s="71" t="s">
        <v>363</v>
      </c>
      <c r="D108" s="19">
        <v>2016</v>
      </c>
      <c r="E108" s="19" t="s">
        <v>42</v>
      </c>
      <c r="F108" s="279" t="s">
        <v>412</v>
      </c>
      <c r="G108" s="280">
        <v>6500</v>
      </c>
      <c r="H108" s="188">
        <v>5931.25</v>
      </c>
      <c r="I108" s="188">
        <v>30000</v>
      </c>
      <c r="J108" s="281">
        <v>0.19770833333333335</v>
      </c>
      <c r="K108" s="188">
        <v>838</v>
      </c>
      <c r="L108" s="23" t="s">
        <v>37</v>
      </c>
      <c r="M108" s="20">
        <v>6130.1445833333337</v>
      </c>
      <c r="N108" s="287">
        <f>SUM(L108:M108)*Sammendrag!$E$7/1000</f>
        <v>1.9309955437499999</v>
      </c>
    </row>
    <row r="109" spans="1:14" x14ac:dyDescent="0.3">
      <c r="A109" s="29">
        <v>1266</v>
      </c>
      <c r="B109" s="29" t="s">
        <v>301</v>
      </c>
      <c r="C109" s="29" t="s">
        <v>774</v>
      </c>
      <c r="D109" s="29">
        <v>2019</v>
      </c>
      <c r="E109" s="5">
        <v>2018</v>
      </c>
      <c r="F109" s="286" t="s">
        <v>773</v>
      </c>
      <c r="G109" s="67">
        <v>1620</v>
      </c>
      <c r="H109" s="34">
        <v>1566</v>
      </c>
      <c r="I109" s="34">
        <v>2000</v>
      </c>
      <c r="J109" s="193">
        <v>0.78300000000000003</v>
      </c>
      <c r="K109" s="34">
        <v>6300</v>
      </c>
      <c r="L109" s="70" t="s">
        <v>37</v>
      </c>
      <c r="M109" s="254">
        <v>61230.600000000006</v>
      </c>
      <c r="N109" s="287">
        <f>SUM(L109:M109)*Sammendrag!$E$7/1000</f>
        <v>19.287639000000002</v>
      </c>
    </row>
    <row r="110" spans="1:14" ht="86.4" x14ac:dyDescent="0.3">
      <c r="A110" s="155">
        <v>1270</v>
      </c>
      <c r="B110" s="155" t="s">
        <v>154</v>
      </c>
      <c r="C110" s="155" t="s">
        <v>155</v>
      </c>
      <c r="D110" s="155">
        <v>2020</v>
      </c>
      <c r="E110" s="53" t="s">
        <v>39</v>
      </c>
      <c r="F110" s="76" t="s">
        <v>156</v>
      </c>
      <c r="G110" s="67">
        <v>500000</v>
      </c>
      <c r="H110" s="157">
        <v>500000</v>
      </c>
      <c r="I110" s="34">
        <v>585000</v>
      </c>
      <c r="J110" s="193">
        <v>0.85470085470085466</v>
      </c>
      <c r="K110" s="34">
        <v>13737</v>
      </c>
      <c r="L110" s="34">
        <v>88624.786324786328</v>
      </c>
      <c r="M110" s="34">
        <v>439114.35897435906</v>
      </c>
      <c r="N110" s="287">
        <f>SUM(L110:M110)*Sammendrag!$E$7/1000</f>
        <v>166.23783076923078</v>
      </c>
    </row>
    <row r="111" spans="1:14" ht="55.2" x14ac:dyDescent="0.3">
      <c r="A111" s="155">
        <v>1273</v>
      </c>
      <c r="B111" s="155" t="s">
        <v>157</v>
      </c>
      <c r="C111" s="155" t="s">
        <v>158</v>
      </c>
      <c r="D111" s="155">
        <v>2020</v>
      </c>
      <c r="E111" s="60" t="s">
        <v>39</v>
      </c>
      <c r="F111" s="192" t="s">
        <v>159</v>
      </c>
      <c r="G111" s="67">
        <v>142100</v>
      </c>
      <c r="H111" s="156">
        <v>140323.75</v>
      </c>
      <c r="I111" s="156">
        <v>150600</v>
      </c>
      <c r="J111" s="195">
        <v>0.93176460823373175</v>
      </c>
      <c r="K111" s="34">
        <v>4500</v>
      </c>
      <c r="L111" s="34">
        <v>66929.583574037184</v>
      </c>
      <c r="M111" s="34">
        <v>126207.51618525894</v>
      </c>
      <c r="N111" s="287">
        <f>SUM(L111:M111)*Sammendrag!$E$7/1000</f>
        <v>60.838186424178275</v>
      </c>
    </row>
    <row r="112" spans="1:14" ht="72" x14ac:dyDescent="0.3">
      <c r="A112" s="155">
        <v>1274</v>
      </c>
      <c r="B112" s="155" t="s">
        <v>160</v>
      </c>
      <c r="C112" s="155" t="s">
        <v>161</v>
      </c>
      <c r="D112" s="155">
        <v>2020</v>
      </c>
      <c r="E112" s="53" t="s">
        <v>51</v>
      </c>
      <c r="F112" s="2" t="s">
        <v>162</v>
      </c>
      <c r="G112" s="67">
        <v>124310</v>
      </c>
      <c r="H112" s="156">
        <v>124310</v>
      </c>
      <c r="I112" s="197">
        <v>279679</v>
      </c>
      <c r="J112" s="195">
        <v>0.44447384322741429</v>
      </c>
      <c r="K112" s="70">
        <v>4632</v>
      </c>
      <c r="L112" s="70" t="s">
        <v>37</v>
      </c>
      <c r="M112" s="70">
        <v>13921.809717569071</v>
      </c>
      <c r="N112" s="287">
        <f>SUM(L112:M112)*Sammendrag!$E$7/1000</f>
        <v>4.3853700610342576</v>
      </c>
    </row>
    <row r="113" spans="1:24" ht="72" x14ac:dyDescent="0.3">
      <c r="A113" s="155">
        <v>1277</v>
      </c>
      <c r="B113" s="155" t="s">
        <v>163</v>
      </c>
      <c r="C113" s="155" t="s">
        <v>164</v>
      </c>
      <c r="D113" s="155">
        <v>2020</v>
      </c>
      <c r="E113" s="53" t="s">
        <v>40</v>
      </c>
      <c r="F113" s="2" t="s">
        <v>165</v>
      </c>
      <c r="G113" s="67">
        <v>75500</v>
      </c>
      <c r="H113" s="157">
        <v>75500</v>
      </c>
      <c r="I113" s="156">
        <v>215000</v>
      </c>
      <c r="J113" s="195">
        <v>0.35116279069767442</v>
      </c>
      <c r="K113" s="70">
        <v>4022</v>
      </c>
      <c r="L113" s="70">
        <v>9130.2325581395344</v>
      </c>
      <c r="M113" s="70">
        <v>35026.943255813952</v>
      </c>
      <c r="N113" s="287">
        <f>SUM(L113:M113)*Sammendrag!$E$7/1000</f>
        <v>13.909510381395348</v>
      </c>
    </row>
    <row r="114" spans="1:24" ht="57.6" x14ac:dyDescent="0.3">
      <c r="A114" s="155">
        <v>1280</v>
      </c>
      <c r="B114" s="60" t="s">
        <v>166</v>
      </c>
      <c r="C114" s="155" t="s">
        <v>167</v>
      </c>
      <c r="D114" s="155">
        <v>2020</v>
      </c>
      <c r="E114" s="53" t="s">
        <v>39</v>
      </c>
      <c r="F114" s="2" t="s">
        <v>168</v>
      </c>
      <c r="G114" s="67">
        <v>46875</v>
      </c>
      <c r="H114" s="156">
        <v>46289.063999999998</v>
      </c>
      <c r="I114" s="197">
        <v>68750</v>
      </c>
      <c r="J114" s="195">
        <v>0.67329547284929825</v>
      </c>
      <c r="K114" s="70">
        <v>1013</v>
      </c>
      <c r="L114" s="70" t="s">
        <v>37</v>
      </c>
      <c r="M114" s="70">
        <v>34716.259182413662</v>
      </c>
      <c r="N114" s="287">
        <f>SUM(L114:M114)*Sammendrag!$E$7/1000</f>
        <v>10.935621642460303</v>
      </c>
    </row>
    <row r="115" spans="1:24" ht="43.2" x14ac:dyDescent="0.3">
      <c r="A115" s="155">
        <v>1281</v>
      </c>
      <c r="B115" s="60" t="s">
        <v>166</v>
      </c>
      <c r="C115" s="155" t="s">
        <v>169</v>
      </c>
      <c r="D115" s="155">
        <v>2020</v>
      </c>
      <c r="E115" s="53" t="s">
        <v>39</v>
      </c>
      <c r="F115" s="2" t="s">
        <v>170</v>
      </c>
      <c r="G115" s="67">
        <v>21250</v>
      </c>
      <c r="H115" s="156">
        <v>20984.376</v>
      </c>
      <c r="I115" s="197">
        <v>37500</v>
      </c>
      <c r="J115" s="195">
        <v>0.55958334854586123</v>
      </c>
      <c r="K115" s="70">
        <v>314</v>
      </c>
      <c r="L115" s="70" t="s">
        <v>37</v>
      </c>
      <c r="M115" s="70">
        <v>2881.6304116717683</v>
      </c>
      <c r="N115" s="287">
        <f>SUM(L115:M115)*Sammendrag!$E$7/1000</f>
        <v>0.90771357967660704</v>
      </c>
    </row>
    <row r="116" spans="1:24" ht="72" x14ac:dyDescent="0.3">
      <c r="A116" s="29">
        <v>1284</v>
      </c>
      <c r="B116" s="29" t="s">
        <v>171</v>
      </c>
      <c r="C116" s="155" t="s">
        <v>172</v>
      </c>
      <c r="D116" s="155">
        <v>2020</v>
      </c>
      <c r="E116" s="53" t="s">
        <v>40</v>
      </c>
      <c r="F116" s="2" t="s">
        <v>173</v>
      </c>
      <c r="G116" s="67">
        <v>296500</v>
      </c>
      <c r="H116" s="156">
        <v>120000</v>
      </c>
      <c r="I116" s="197">
        <v>390000</v>
      </c>
      <c r="J116" s="195">
        <v>0.30769230769230771</v>
      </c>
      <c r="K116" s="70">
        <v>7513</v>
      </c>
      <c r="L116" s="70">
        <v>144615.38461538462</v>
      </c>
      <c r="M116" s="70">
        <v>131766.46153846153</v>
      </c>
      <c r="N116" s="287">
        <f>SUM(L116:M116)*Sammendrag!$E$7/1000</f>
        <v>87.060281538461524</v>
      </c>
    </row>
    <row r="117" spans="1:24" ht="72" x14ac:dyDescent="0.3">
      <c r="A117" s="155">
        <v>1294</v>
      </c>
      <c r="B117" s="155" t="s">
        <v>174</v>
      </c>
      <c r="C117" s="155" t="s">
        <v>175</v>
      </c>
      <c r="D117" s="155">
        <v>2020</v>
      </c>
      <c r="E117" s="53" t="s">
        <v>54</v>
      </c>
      <c r="F117" s="53" t="s">
        <v>176</v>
      </c>
      <c r="G117" s="67">
        <v>2000000</v>
      </c>
      <c r="H117" s="157">
        <v>2000000</v>
      </c>
      <c r="I117" s="196">
        <v>2590000</v>
      </c>
      <c r="J117" s="195">
        <v>0.77220077220077221</v>
      </c>
      <c r="K117" s="70">
        <v>22081</v>
      </c>
      <c r="L117" s="70" t="s">
        <v>37</v>
      </c>
      <c r="M117" s="70">
        <v>988955.98455598461</v>
      </c>
      <c r="N117" s="287">
        <f>SUM(L117:M117)*Sammendrag!$E$7/1000</f>
        <v>311.52113513513513</v>
      </c>
    </row>
    <row r="118" spans="1:24" ht="57.6" x14ac:dyDescent="0.3">
      <c r="A118" s="155">
        <v>1295</v>
      </c>
      <c r="B118" s="155" t="s">
        <v>177</v>
      </c>
      <c r="C118" s="155" t="s">
        <v>178</v>
      </c>
      <c r="D118" s="155">
        <v>2020</v>
      </c>
      <c r="E118" s="53" t="s">
        <v>49</v>
      </c>
      <c r="F118" s="53" t="s">
        <v>179</v>
      </c>
      <c r="G118" s="67">
        <v>350000</v>
      </c>
      <c r="H118" s="157">
        <v>350000</v>
      </c>
      <c r="I118" s="199">
        <v>788100</v>
      </c>
      <c r="J118" s="195">
        <v>0.44410607790889484</v>
      </c>
      <c r="K118" s="70">
        <v>17600</v>
      </c>
      <c r="L118" s="70" t="s">
        <v>37</v>
      </c>
      <c r="M118" s="70">
        <v>329846.46618449426</v>
      </c>
      <c r="N118" s="287">
        <f>SUM(L118:M118)*Sammendrag!$E$7/1000</f>
        <v>103.9016368481157</v>
      </c>
    </row>
    <row r="119" spans="1:24" ht="57.6" x14ac:dyDescent="0.3">
      <c r="A119" s="155">
        <v>1296</v>
      </c>
      <c r="B119" s="155" t="s">
        <v>180</v>
      </c>
      <c r="C119" s="155" t="s">
        <v>181</v>
      </c>
      <c r="D119" s="155">
        <v>2020</v>
      </c>
      <c r="E119" s="53" t="s">
        <v>39</v>
      </c>
      <c r="F119" s="53" t="s">
        <v>182</v>
      </c>
      <c r="G119" s="67">
        <v>135000</v>
      </c>
      <c r="H119" s="157">
        <v>135000</v>
      </c>
      <c r="I119" s="156">
        <v>485600</v>
      </c>
      <c r="J119" s="195">
        <v>0.27800658978583198</v>
      </c>
      <c r="K119" s="70">
        <v>11693</v>
      </c>
      <c r="L119" s="70" t="s">
        <v>37</v>
      </c>
      <c r="M119" s="70">
        <v>93133.444707578281</v>
      </c>
      <c r="N119" s="287">
        <f>SUM(L119:M119)*Sammendrag!$E$7/1000</f>
        <v>29.337035082887159</v>
      </c>
    </row>
    <row r="120" spans="1:24" ht="86.4" x14ac:dyDescent="0.3">
      <c r="A120" s="155">
        <v>1299</v>
      </c>
      <c r="B120" s="155" t="s">
        <v>177</v>
      </c>
      <c r="C120" s="155" t="s">
        <v>183</v>
      </c>
      <c r="D120" s="155">
        <v>2020</v>
      </c>
      <c r="E120" s="53" t="s">
        <v>51</v>
      </c>
      <c r="F120" s="53" t="s">
        <v>184</v>
      </c>
      <c r="G120" s="67">
        <v>250000</v>
      </c>
      <c r="H120" s="157">
        <v>250000</v>
      </c>
      <c r="I120" s="156">
        <v>608000</v>
      </c>
      <c r="J120" s="195">
        <v>0.41118421052631576</v>
      </c>
      <c r="K120" s="70">
        <v>9433</v>
      </c>
      <c r="L120" s="70">
        <v>193873.35526315789</v>
      </c>
      <c r="M120" s="70">
        <v>182686.80098684208</v>
      </c>
      <c r="N120" s="287">
        <f>SUM(L120:M120)*Sammendrag!$E$7/1000</f>
        <v>118.61644921875001</v>
      </c>
    </row>
    <row r="121" spans="1:24" ht="57.6" x14ac:dyDescent="0.3">
      <c r="A121" s="60">
        <v>1301</v>
      </c>
      <c r="B121" s="60" t="s">
        <v>185</v>
      </c>
      <c r="C121" s="60" t="s">
        <v>186</v>
      </c>
      <c r="D121" s="60">
        <v>2020</v>
      </c>
      <c r="E121" s="2" t="s">
        <v>47</v>
      </c>
      <c r="F121" s="2" t="s">
        <v>187</v>
      </c>
      <c r="G121" s="67">
        <v>200000</v>
      </c>
      <c r="H121" s="157">
        <v>200000</v>
      </c>
      <c r="I121" s="34">
        <v>359346.88400000002</v>
      </c>
      <c r="J121" s="193">
        <v>0.55656528247508052</v>
      </c>
      <c r="K121" s="70">
        <v>9366</v>
      </c>
      <c r="L121" s="70" t="s">
        <v>37</v>
      </c>
      <c r="M121" s="70">
        <v>215715</v>
      </c>
      <c r="N121" s="287">
        <f>SUM(L121:M121)*Sammendrag!$E$7/1000</f>
        <v>67.950225000000003</v>
      </c>
    </row>
    <row r="122" spans="1:24" ht="86.4" x14ac:dyDescent="0.3">
      <c r="A122" s="60">
        <v>1302</v>
      </c>
      <c r="B122" s="29" t="s">
        <v>188</v>
      </c>
      <c r="C122" s="5" t="s">
        <v>793</v>
      </c>
      <c r="D122" s="29">
        <v>2020</v>
      </c>
      <c r="E122" s="5" t="s">
        <v>51</v>
      </c>
      <c r="F122" s="5" t="s">
        <v>189</v>
      </c>
      <c r="G122" s="67">
        <v>240000</v>
      </c>
      <c r="H122" s="157">
        <v>240000</v>
      </c>
      <c r="I122" s="34">
        <v>461000</v>
      </c>
      <c r="J122" s="193">
        <v>0.52060737527114964</v>
      </c>
      <c r="K122" s="34">
        <v>7112</v>
      </c>
      <c r="L122" s="34" t="s">
        <v>37</v>
      </c>
      <c r="M122" s="70">
        <v>95155.783080260313</v>
      </c>
      <c r="N122" s="287">
        <f>SUM(L122:M122)*Sammendrag!$E$7/1000</f>
        <v>29.974071670281997</v>
      </c>
    </row>
    <row r="123" spans="1:24" ht="28.8" x14ac:dyDescent="0.3">
      <c r="A123" s="155">
        <v>1308</v>
      </c>
      <c r="B123" s="155" t="s">
        <v>190</v>
      </c>
      <c r="C123" s="155" t="s">
        <v>191</v>
      </c>
      <c r="D123" s="155">
        <v>2020</v>
      </c>
      <c r="E123" s="53" t="s">
        <v>40</v>
      </c>
      <c r="F123" s="53" t="s">
        <v>192</v>
      </c>
      <c r="G123" s="67">
        <v>10000</v>
      </c>
      <c r="H123" s="157">
        <v>10000</v>
      </c>
      <c r="I123" s="156">
        <v>37500</v>
      </c>
      <c r="J123" s="195">
        <v>0.26666666666666666</v>
      </c>
      <c r="K123" s="70">
        <v>728</v>
      </c>
      <c r="L123" s="70"/>
      <c r="M123" s="70">
        <v>8367.1466666666656</v>
      </c>
      <c r="N123" s="287">
        <f>SUM(L123:M123)*Sammendrag!$E$7/1000</f>
        <v>2.6356511999999999</v>
      </c>
    </row>
    <row r="124" spans="1:24" ht="57.6" x14ac:dyDescent="0.3">
      <c r="A124" s="155">
        <v>1309</v>
      </c>
      <c r="B124" s="155" t="s">
        <v>193</v>
      </c>
      <c r="C124" s="155" t="s">
        <v>194</v>
      </c>
      <c r="D124" s="155">
        <v>2020</v>
      </c>
      <c r="E124" s="53" t="s">
        <v>40</v>
      </c>
      <c r="F124" s="2" t="s">
        <v>195</v>
      </c>
      <c r="G124" s="67">
        <v>130000</v>
      </c>
      <c r="H124" s="156">
        <v>130000</v>
      </c>
      <c r="I124" s="156">
        <v>207000</v>
      </c>
      <c r="J124" s="195">
        <v>0.6280193236714976</v>
      </c>
      <c r="K124" s="70">
        <v>5628</v>
      </c>
      <c r="L124" s="70">
        <v>59661.835748792269</v>
      </c>
      <c r="M124" s="70">
        <v>91189.913043478256</v>
      </c>
      <c r="N124" s="287">
        <f>SUM(L124:M124)*Sammendrag!$E$7/1000</f>
        <v>47.518300869565216</v>
      </c>
    </row>
    <row r="125" spans="1:24" ht="57.6" x14ac:dyDescent="0.3">
      <c r="A125" s="29">
        <v>1312</v>
      </c>
      <c r="B125" s="29" t="s">
        <v>196</v>
      </c>
      <c r="C125" s="29" t="s">
        <v>197</v>
      </c>
      <c r="D125" s="29">
        <v>2020</v>
      </c>
      <c r="E125" s="5" t="s">
        <v>198</v>
      </c>
      <c r="F125" s="5" t="s">
        <v>199</v>
      </c>
      <c r="G125" s="34">
        <v>50513</v>
      </c>
      <c r="H125" s="34">
        <v>29413</v>
      </c>
      <c r="I125" s="34">
        <v>68750</v>
      </c>
      <c r="J125" s="193">
        <v>0.42782545454545456</v>
      </c>
      <c r="K125" s="34">
        <v>1492</v>
      </c>
      <c r="L125" s="70" t="s">
        <v>37</v>
      </c>
      <c r="M125" s="34">
        <v>19213.298903272724</v>
      </c>
      <c r="N125" s="287">
        <f>SUM(L125:M125)*Sammendrag!$E$7/1000</f>
        <v>6.0521891545309083</v>
      </c>
    </row>
    <row r="126" spans="1:24" ht="28.8" x14ac:dyDescent="0.3">
      <c r="A126" s="60">
        <v>1314</v>
      </c>
      <c r="B126" s="60" t="s">
        <v>699</v>
      </c>
      <c r="C126" s="60" t="s">
        <v>700</v>
      </c>
      <c r="D126" s="60">
        <v>2020</v>
      </c>
      <c r="E126" s="60" t="s">
        <v>39</v>
      </c>
      <c r="F126" s="2" t="s">
        <v>701</v>
      </c>
      <c r="G126" s="70">
        <v>5000</v>
      </c>
      <c r="H126" s="70">
        <v>5000</v>
      </c>
      <c r="I126" s="6">
        <v>5000</v>
      </c>
      <c r="J126" s="9">
        <v>1</v>
      </c>
      <c r="K126" s="6" t="s">
        <v>831</v>
      </c>
      <c r="L126" s="6">
        <v>455056</v>
      </c>
      <c r="M126" s="6">
        <v>0</v>
      </c>
      <c r="N126" s="287">
        <f>SUM(L126:M126)*Sammendrag!$E$7/1000</f>
        <v>143.34264000000002</v>
      </c>
    </row>
    <row r="127" spans="1:24" ht="57.6" x14ac:dyDescent="0.3">
      <c r="A127" s="29">
        <v>1316</v>
      </c>
      <c r="B127" s="29" t="s">
        <v>200</v>
      </c>
      <c r="C127" s="29" t="s">
        <v>201</v>
      </c>
      <c r="D127" s="29">
        <v>2020</v>
      </c>
      <c r="E127" s="5" t="s">
        <v>40</v>
      </c>
      <c r="F127" s="5" t="s">
        <v>795</v>
      </c>
      <c r="G127" s="34">
        <v>45000</v>
      </c>
      <c r="H127" s="34">
        <v>25000</v>
      </c>
      <c r="I127" s="34">
        <v>68750</v>
      </c>
      <c r="J127" s="193">
        <v>0.36363636363636365</v>
      </c>
      <c r="K127" s="34">
        <v>1665</v>
      </c>
      <c r="L127" s="70" t="s">
        <v>37</v>
      </c>
      <c r="M127" s="34">
        <v>14228.181818181818</v>
      </c>
      <c r="N127" s="287">
        <f>SUM(L127:M127)*Sammendrag!$E$7/1000</f>
        <v>4.4818772727272727</v>
      </c>
    </row>
    <row r="128" spans="1:24" ht="28.8" x14ac:dyDescent="0.3">
      <c r="A128" s="29">
        <v>1317</v>
      </c>
      <c r="B128" s="29" t="s">
        <v>202</v>
      </c>
      <c r="C128" s="29" t="s">
        <v>724</v>
      </c>
      <c r="D128" s="29">
        <v>2020</v>
      </c>
      <c r="E128" s="5" t="s">
        <v>40</v>
      </c>
      <c r="F128" s="5" t="s">
        <v>203</v>
      </c>
      <c r="G128" s="34">
        <v>50000</v>
      </c>
      <c r="H128" s="34">
        <v>50000</v>
      </c>
      <c r="I128" s="34">
        <v>258000</v>
      </c>
      <c r="J128" s="193">
        <v>0.19379844961240311</v>
      </c>
      <c r="K128" s="34">
        <v>2627</v>
      </c>
      <c r="L128" s="70" t="s">
        <v>37</v>
      </c>
      <c r="M128" s="39">
        <v>610.93023255814103</v>
      </c>
      <c r="N128" s="287">
        <f>SUM(L128:M128)*Sammendrag!$E$7/1000</f>
        <v>0.19244302325581444</v>
      </c>
      <c r="O128" s="3"/>
      <c r="P128" s="3"/>
      <c r="Q128" s="1"/>
      <c r="R128" s="1"/>
      <c r="S128" s="1"/>
      <c r="T128" s="1"/>
      <c r="U128" s="1"/>
      <c r="V128" s="1"/>
      <c r="W128" s="1"/>
      <c r="X128" s="1"/>
    </row>
    <row r="133" spans="7:9" x14ac:dyDescent="0.3">
      <c r="G133" s="26"/>
      <c r="H133" s="188"/>
      <c r="I133" s="26"/>
    </row>
    <row r="134" spans="7:9" x14ac:dyDescent="0.3">
      <c r="G134" s="26"/>
      <c r="H134" s="280"/>
      <c r="I134" s="26"/>
    </row>
    <row r="135" spans="7:9" x14ac:dyDescent="0.3">
      <c r="G135" s="26"/>
      <c r="H135" s="26"/>
      <c r="I135" s="26"/>
    </row>
    <row r="136" spans="7:9" x14ac:dyDescent="0.3">
      <c r="G136" s="26"/>
      <c r="H136" s="26"/>
      <c r="I136" s="26"/>
    </row>
    <row r="137" spans="7:9" x14ac:dyDescent="0.3">
      <c r="G137" s="26"/>
      <c r="H137" s="26"/>
      <c r="I137" s="26"/>
    </row>
    <row r="138" spans="7:9" x14ac:dyDescent="0.3">
      <c r="G138" s="26"/>
      <c r="H138" s="26"/>
      <c r="I138" s="26"/>
    </row>
    <row r="139" spans="7:9" x14ac:dyDescent="0.3">
      <c r="G139" s="26"/>
      <c r="H139" s="26"/>
      <c r="I139" s="26"/>
    </row>
    <row r="140" spans="7:9" x14ac:dyDescent="0.3">
      <c r="G140" s="26"/>
      <c r="H140" s="26"/>
      <c r="I140" s="26"/>
    </row>
  </sheetData>
  <autoFilter ref="A3:N129" xr:uid="{58A59E4A-978A-4C93-8B2A-87D2DFAFD908}">
    <sortState xmlns:xlrd2="http://schemas.microsoft.com/office/spreadsheetml/2017/richdata2" ref="A4:N129">
      <sortCondition ref="A3:A129"/>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B0BE-F581-4DDE-85DE-1CE08BDC3B4A}">
  <sheetPr codeName="Sheet6"/>
  <dimension ref="A1:Y30"/>
  <sheetViews>
    <sheetView topLeftCell="C1" zoomScale="80" zoomScaleNormal="80" workbookViewId="0">
      <selection activeCell="F7" sqref="F7"/>
    </sheetView>
  </sheetViews>
  <sheetFormatPr defaultRowHeight="14.4" x14ac:dyDescent="0.3"/>
  <cols>
    <col min="1" max="1" width="11.1796875" customWidth="1"/>
    <col min="2" max="2" width="19.6328125" customWidth="1"/>
    <col min="3" max="3" width="35.453125" customWidth="1"/>
    <col min="4" max="4" width="14.36328125" customWidth="1"/>
    <col min="5" max="5" width="16.08984375" customWidth="1"/>
    <col min="6" max="6" width="40.08984375" customWidth="1"/>
    <col min="7" max="7" width="17.36328125" style="8" customWidth="1"/>
    <col min="8" max="8" width="14.6328125" style="8" customWidth="1"/>
    <col min="9" max="9" width="14.1796875" style="8" customWidth="1"/>
    <col min="10" max="10" width="14.08984375" style="11" customWidth="1"/>
    <col min="11" max="11" width="11.90625" style="8" hidden="1" customWidth="1"/>
    <col min="12" max="12" width="17.36328125" style="8" hidden="1" customWidth="1"/>
    <col min="13" max="13" width="15.81640625" style="8" hidden="1" customWidth="1"/>
    <col min="14" max="14" width="11.36328125" style="8" customWidth="1"/>
    <col min="15" max="15" width="17.08984375" style="8" customWidth="1"/>
    <col min="16" max="16" width="20.90625" style="8" customWidth="1"/>
  </cols>
  <sheetData>
    <row r="1" spans="1:25" ht="23.25" customHeight="1" x14ac:dyDescent="0.3">
      <c r="A1" s="126" t="s">
        <v>119</v>
      </c>
      <c r="B1" s="123"/>
      <c r="C1" s="123"/>
      <c r="D1" s="123"/>
      <c r="E1" s="123"/>
      <c r="F1" s="123"/>
      <c r="G1" s="209">
        <f>SUM(G4:G8)*1000</f>
        <v>594451650</v>
      </c>
      <c r="H1" s="209">
        <f>SUM(H4:H8)*1000</f>
        <v>521568432.02402568</v>
      </c>
      <c r="I1" s="209">
        <f>SUM(I4:I8)*1000</f>
        <v>807950000</v>
      </c>
      <c r="J1" s="249"/>
      <c r="K1" s="209">
        <f t="shared" ref="K1:P1" si="0">SUM(K4:K8)</f>
        <v>0</v>
      </c>
      <c r="L1" s="209">
        <f t="shared" si="0"/>
        <v>0</v>
      </c>
      <c r="M1" s="209">
        <f t="shared" si="0"/>
        <v>0</v>
      </c>
      <c r="N1" s="209">
        <f t="shared" si="0"/>
        <v>3850.7776673586186</v>
      </c>
      <c r="O1" s="209">
        <f t="shared" si="0"/>
        <v>110214428.68902576</v>
      </c>
      <c r="P1" s="209">
        <f t="shared" si="0"/>
        <v>34717.545037043106</v>
      </c>
    </row>
    <row r="2" spans="1:25" ht="23.25" customHeight="1" x14ac:dyDescent="0.3">
      <c r="A2" s="123"/>
      <c r="B2" s="123"/>
      <c r="C2" s="123"/>
      <c r="D2" s="123"/>
      <c r="E2" s="123"/>
      <c r="F2" s="123"/>
      <c r="G2" s="212"/>
      <c r="H2" s="212"/>
      <c r="I2" s="212"/>
      <c r="J2" s="213"/>
      <c r="K2" s="209">
        <f>SUM(K4:K8)</f>
        <v>0</v>
      </c>
      <c r="L2" s="209">
        <f>SUM(L4:L8)</f>
        <v>0</v>
      </c>
      <c r="M2" s="209">
        <f>SUM(M4:M8)</f>
        <v>0</v>
      </c>
      <c r="N2" s="315" t="s">
        <v>777</v>
      </c>
      <c r="O2" s="315"/>
      <c r="P2" s="315"/>
    </row>
    <row r="3" spans="1:25" ht="60" customHeight="1" thickBot="1" x14ac:dyDescent="0.35">
      <c r="A3" s="128" t="s">
        <v>778</v>
      </c>
      <c r="B3" s="236" t="s">
        <v>141</v>
      </c>
      <c r="C3" s="236" t="s">
        <v>204</v>
      </c>
      <c r="D3" s="236" t="s">
        <v>142</v>
      </c>
      <c r="E3" s="236" t="s">
        <v>785</v>
      </c>
      <c r="F3" s="236" t="s">
        <v>143</v>
      </c>
      <c r="G3" s="224" t="s">
        <v>846</v>
      </c>
      <c r="H3" s="236" t="s">
        <v>786</v>
      </c>
      <c r="I3" s="236" t="s">
        <v>145</v>
      </c>
      <c r="J3" s="261" t="s">
        <v>787</v>
      </c>
      <c r="K3" s="262" t="s">
        <v>81</v>
      </c>
      <c r="L3" s="262" t="s">
        <v>100</v>
      </c>
      <c r="M3" s="262" t="s">
        <v>82</v>
      </c>
      <c r="N3" s="236" t="s">
        <v>788</v>
      </c>
      <c r="O3" s="236" t="s">
        <v>789</v>
      </c>
      <c r="P3" s="236" t="s">
        <v>798</v>
      </c>
      <c r="Q3" s="3"/>
      <c r="R3" s="1"/>
      <c r="S3" s="1"/>
      <c r="T3" s="1"/>
      <c r="U3" s="1"/>
      <c r="V3" s="1"/>
      <c r="W3" s="1"/>
      <c r="X3" s="1"/>
      <c r="Y3" s="1"/>
    </row>
    <row r="4" spans="1:25" ht="43.2" x14ac:dyDescent="0.3">
      <c r="A4" s="60">
        <v>1013</v>
      </c>
      <c r="B4" s="175" t="s">
        <v>696</v>
      </c>
      <c r="C4" s="175" t="s">
        <v>463</v>
      </c>
      <c r="D4" s="175">
        <v>2020</v>
      </c>
      <c r="E4" s="175" t="s">
        <v>42</v>
      </c>
      <c r="F4" s="12" t="s">
        <v>464</v>
      </c>
      <c r="G4" s="194">
        <v>8985</v>
      </c>
      <c r="H4" s="194">
        <v>8083.6</v>
      </c>
      <c r="I4" s="244">
        <v>12900</v>
      </c>
      <c r="J4" s="201">
        <v>0.62663565891472861</v>
      </c>
      <c r="K4" s="260"/>
      <c r="L4" s="127"/>
      <c r="M4" s="127"/>
      <c r="N4" s="127">
        <v>3133.1782945736431</v>
      </c>
      <c r="O4" s="127">
        <v>5201075.9689922472</v>
      </c>
      <c r="P4" s="127">
        <f>O4*Sammendrag!$E$7/1000</f>
        <v>1638.3389302325579</v>
      </c>
      <c r="Q4" s="3"/>
      <c r="R4" s="1"/>
      <c r="S4" s="1"/>
      <c r="T4" s="1"/>
      <c r="U4" s="1"/>
      <c r="V4" s="1"/>
      <c r="W4" s="1"/>
      <c r="X4" s="1"/>
      <c r="Y4" s="1"/>
    </row>
    <row r="5" spans="1:25" ht="57.6" x14ac:dyDescent="0.3">
      <c r="A5" s="2">
        <v>1027</v>
      </c>
      <c r="B5" s="2" t="s">
        <v>4</v>
      </c>
      <c r="C5" s="2" t="s">
        <v>471</v>
      </c>
      <c r="D5" s="245">
        <v>2012</v>
      </c>
      <c r="E5" s="74">
        <v>2012</v>
      </c>
      <c r="F5" s="2" t="s">
        <v>472</v>
      </c>
      <c r="G5" s="6">
        <v>407900</v>
      </c>
      <c r="H5" s="6">
        <v>353937.90202402574</v>
      </c>
      <c r="I5" s="6">
        <v>546000</v>
      </c>
      <c r="J5" s="9">
        <v>0.64823791579491885</v>
      </c>
      <c r="K5" s="6"/>
      <c r="L5" s="6"/>
      <c r="M5" s="6"/>
      <c r="N5" s="6">
        <v>717.59937278497523</v>
      </c>
      <c r="O5" s="6">
        <v>57693174.505747788</v>
      </c>
      <c r="P5" s="127">
        <f>O5*Sammendrag!$E$7/1000</f>
        <v>18173.349969310551</v>
      </c>
      <c r="Q5" s="3"/>
      <c r="R5" s="1"/>
      <c r="S5" s="1"/>
      <c r="T5" s="1"/>
      <c r="U5" s="1"/>
      <c r="V5" s="1"/>
      <c r="W5" s="1"/>
      <c r="X5" s="1"/>
      <c r="Y5" s="1"/>
    </row>
    <row r="6" spans="1:25" ht="57.6" x14ac:dyDescent="0.3">
      <c r="A6" s="60">
        <v>1149</v>
      </c>
      <c r="B6" s="60" t="s">
        <v>697</v>
      </c>
      <c r="C6" s="60" t="s">
        <v>698</v>
      </c>
      <c r="D6" s="60">
        <v>2020</v>
      </c>
      <c r="E6" s="60">
        <v>2018</v>
      </c>
      <c r="F6" s="12" t="s">
        <v>456</v>
      </c>
      <c r="G6" s="70">
        <v>2566.65</v>
      </c>
      <c r="H6" s="70">
        <v>2566.65</v>
      </c>
      <c r="I6" s="6">
        <v>2800</v>
      </c>
      <c r="J6" s="9">
        <v>0.91666071428571427</v>
      </c>
      <c r="K6" s="6"/>
      <c r="L6" s="6"/>
      <c r="M6" s="6"/>
      <c r="N6" s="6"/>
      <c r="O6" s="6">
        <v>274998.21428571426</v>
      </c>
      <c r="P6" s="127">
        <f>O6*Sammendrag!$E$7/1000</f>
        <v>86.624437499999999</v>
      </c>
      <c r="Q6" s="3"/>
      <c r="R6" s="1"/>
      <c r="S6" s="1"/>
      <c r="T6" s="1"/>
      <c r="U6" s="1"/>
      <c r="V6" s="1"/>
      <c r="W6" s="1"/>
      <c r="X6" s="1"/>
      <c r="Y6" s="1"/>
    </row>
    <row r="7" spans="1:25" ht="28.8" x14ac:dyDescent="0.3">
      <c r="A7" s="246">
        <v>1162</v>
      </c>
      <c r="B7" s="247" t="s">
        <v>460</v>
      </c>
      <c r="C7" s="12" t="s">
        <v>461</v>
      </c>
      <c r="D7" s="167">
        <v>2018</v>
      </c>
      <c r="E7" s="167">
        <v>2017</v>
      </c>
      <c r="F7" s="74" t="s">
        <v>462</v>
      </c>
      <c r="G7" s="34">
        <v>170000</v>
      </c>
      <c r="H7" s="34">
        <v>152105.28</v>
      </c>
      <c r="I7" s="34">
        <v>240000</v>
      </c>
      <c r="J7" s="35">
        <v>0.633772</v>
      </c>
      <c r="K7" s="70"/>
      <c r="L7" s="70"/>
      <c r="M7" s="70"/>
      <c r="N7" s="70"/>
      <c r="O7" s="70">
        <v>41195180</v>
      </c>
      <c r="P7" s="127">
        <f>O7*Sammendrag!$E$7/1000</f>
        <v>12976.481699999998</v>
      </c>
      <c r="Q7" s="3"/>
      <c r="R7" s="1"/>
      <c r="S7" s="1"/>
      <c r="T7" s="1"/>
      <c r="U7" s="1"/>
      <c r="V7" s="1"/>
      <c r="W7" s="1"/>
      <c r="X7" s="1"/>
      <c r="Y7" s="1"/>
    </row>
    <row r="8" spans="1:25" ht="43.2" x14ac:dyDescent="0.3">
      <c r="A8" s="60">
        <v>1279</v>
      </c>
      <c r="B8" s="60" t="s">
        <v>693</v>
      </c>
      <c r="C8" s="60" t="s">
        <v>694</v>
      </c>
      <c r="D8" s="60">
        <v>2020</v>
      </c>
      <c r="E8" s="60">
        <v>2020</v>
      </c>
      <c r="F8" s="2" t="s">
        <v>695</v>
      </c>
      <c r="G8" s="70">
        <v>5000</v>
      </c>
      <c r="H8" s="47">
        <v>4875</v>
      </c>
      <c r="I8" s="184">
        <v>6250</v>
      </c>
      <c r="J8" s="64">
        <v>0.78</v>
      </c>
      <c r="K8" s="184"/>
      <c r="L8" s="184"/>
      <c r="M8" s="184"/>
      <c r="N8" s="184"/>
      <c r="O8" s="184">
        <v>5850000</v>
      </c>
      <c r="P8" s="127">
        <f>O8*Sammendrag!$E$7/1000</f>
        <v>1842.75</v>
      </c>
      <c r="Q8" s="3"/>
      <c r="R8" s="1"/>
      <c r="S8" s="1"/>
      <c r="T8" s="1"/>
      <c r="U8" s="1"/>
      <c r="V8" s="1"/>
      <c r="W8" s="1"/>
      <c r="X8" s="1"/>
      <c r="Y8" s="1"/>
    </row>
    <row r="10" spans="1:25" x14ac:dyDescent="0.3">
      <c r="A10" s="18"/>
      <c r="B10" s="18"/>
      <c r="C10" s="18"/>
      <c r="D10" s="18"/>
      <c r="E10" s="18"/>
      <c r="F10" s="18"/>
      <c r="G10" s="14"/>
      <c r="H10" s="14"/>
      <c r="I10" s="14"/>
      <c r="J10" s="28"/>
      <c r="K10" s="14"/>
      <c r="L10" s="14"/>
      <c r="M10" s="14"/>
      <c r="N10" s="14"/>
      <c r="O10" s="14"/>
      <c r="P10" s="14"/>
      <c r="Q10" s="3"/>
      <c r="R10" s="1"/>
      <c r="S10" s="1"/>
      <c r="T10" s="1"/>
      <c r="U10" s="1"/>
      <c r="V10" s="1"/>
      <c r="W10" s="1"/>
      <c r="X10" s="1"/>
      <c r="Y10" s="1"/>
    </row>
    <row r="11" spans="1:25" x14ac:dyDescent="0.3">
      <c r="A11" s="19"/>
      <c r="B11" s="19"/>
      <c r="C11" s="19"/>
      <c r="D11" s="19"/>
      <c r="E11" s="19"/>
      <c r="F11" s="19"/>
      <c r="G11" s="20"/>
      <c r="H11" s="20"/>
      <c r="I11" s="20"/>
      <c r="J11" s="21"/>
      <c r="K11" s="20"/>
      <c r="L11" s="20"/>
      <c r="M11" s="20"/>
      <c r="N11" s="20"/>
      <c r="O11" s="20"/>
      <c r="P11" s="20"/>
      <c r="Q11" s="3"/>
      <c r="R11" s="1"/>
      <c r="S11" s="1"/>
      <c r="T11" s="1"/>
      <c r="U11" s="1"/>
      <c r="V11" s="1"/>
      <c r="W11" s="1"/>
      <c r="X11" s="1"/>
      <c r="Y11" s="1"/>
    </row>
    <row r="12" spans="1:25" x14ac:dyDescent="0.3">
      <c r="A12" s="19"/>
      <c r="B12" s="19"/>
      <c r="C12" s="19"/>
      <c r="D12" s="19"/>
      <c r="E12" s="19"/>
      <c r="F12" s="19"/>
      <c r="G12" s="20"/>
      <c r="H12" s="20"/>
      <c r="I12" s="20"/>
      <c r="J12" s="21"/>
      <c r="K12" s="20"/>
      <c r="L12" s="20"/>
      <c r="M12" s="20"/>
      <c r="N12" s="20"/>
      <c r="O12" s="20"/>
      <c r="P12" s="20"/>
      <c r="Q12" s="3"/>
      <c r="R12" s="1"/>
      <c r="S12" s="1"/>
      <c r="T12" s="1"/>
      <c r="U12" s="1"/>
      <c r="V12" s="1"/>
      <c r="W12" s="1"/>
      <c r="X12" s="1"/>
      <c r="Y12" s="1"/>
    </row>
    <row r="13" spans="1:25" x14ac:dyDescent="0.3">
      <c r="A13" s="19"/>
      <c r="B13" s="19"/>
      <c r="C13" s="19"/>
      <c r="D13" s="19"/>
      <c r="E13" s="19"/>
      <c r="F13" s="19"/>
      <c r="G13" s="20"/>
      <c r="H13" s="20"/>
      <c r="I13" s="20"/>
      <c r="J13" s="21"/>
      <c r="K13" s="20"/>
      <c r="L13" s="20"/>
      <c r="M13" s="20"/>
      <c r="N13" s="20"/>
      <c r="O13" s="20"/>
      <c r="P13" s="20"/>
      <c r="Q13" s="3"/>
      <c r="R13" s="1"/>
      <c r="S13" s="1"/>
      <c r="T13" s="1"/>
      <c r="U13" s="1"/>
      <c r="V13" s="1"/>
      <c r="W13" s="1"/>
      <c r="X13" s="1"/>
      <c r="Y13" s="1"/>
    </row>
    <row r="14" spans="1:25" x14ac:dyDescent="0.3">
      <c r="A14" s="19"/>
      <c r="B14" s="19"/>
      <c r="C14" s="19"/>
      <c r="D14" s="19"/>
      <c r="E14" s="19"/>
      <c r="F14" s="19"/>
      <c r="G14" s="20"/>
      <c r="H14" s="20"/>
      <c r="I14" s="20"/>
      <c r="J14" s="21"/>
      <c r="K14" s="20"/>
      <c r="L14" s="20"/>
      <c r="M14" s="20"/>
      <c r="N14" s="20"/>
      <c r="O14" s="20"/>
      <c r="P14" s="20"/>
      <c r="Q14" s="3"/>
      <c r="R14" s="1"/>
      <c r="S14" s="1"/>
      <c r="T14" s="1"/>
      <c r="U14" s="1"/>
      <c r="V14" s="1"/>
      <c r="W14" s="1"/>
      <c r="X14" s="1"/>
      <c r="Y14" s="1"/>
    </row>
    <row r="15" spans="1:25" x14ac:dyDescent="0.3">
      <c r="A15" s="19"/>
      <c r="B15" s="19"/>
      <c r="C15" s="19"/>
      <c r="D15" s="19"/>
      <c r="E15" s="19"/>
      <c r="F15" s="19"/>
      <c r="G15" s="20"/>
      <c r="H15" s="20"/>
      <c r="I15" s="20"/>
      <c r="J15" s="21"/>
      <c r="K15" s="20"/>
      <c r="L15" s="20"/>
      <c r="M15" s="20"/>
      <c r="N15" s="20"/>
      <c r="O15" s="20"/>
      <c r="P15" s="20"/>
      <c r="Q15" s="3"/>
      <c r="R15" s="1"/>
      <c r="S15" s="1"/>
      <c r="T15" s="1"/>
      <c r="U15" s="1"/>
      <c r="V15" s="1"/>
      <c r="W15" s="1"/>
      <c r="X15" s="1"/>
      <c r="Y15" s="1"/>
    </row>
    <row r="16" spans="1:25" x14ac:dyDescent="0.3">
      <c r="A16" s="19"/>
      <c r="B16" s="19"/>
      <c r="C16" s="19"/>
      <c r="D16" s="19"/>
      <c r="E16" s="19"/>
      <c r="F16" s="19"/>
      <c r="G16" s="20"/>
      <c r="H16" s="20"/>
      <c r="I16" s="20"/>
      <c r="J16" s="21"/>
      <c r="K16" s="20"/>
      <c r="L16" s="20"/>
      <c r="M16" s="20"/>
      <c r="N16" s="20"/>
      <c r="O16" s="20"/>
      <c r="P16" s="20"/>
      <c r="Q16" s="3"/>
      <c r="R16" s="1"/>
      <c r="S16" s="1"/>
      <c r="T16" s="1"/>
      <c r="U16" s="1"/>
      <c r="V16" s="1"/>
      <c r="W16" s="1"/>
      <c r="X16" s="1"/>
      <c r="Y16" s="1"/>
    </row>
    <row r="17" spans="1:25" x14ac:dyDescent="0.3">
      <c r="A17" s="19"/>
      <c r="B17" s="19"/>
      <c r="C17" s="19"/>
      <c r="D17" s="19"/>
      <c r="E17" s="19"/>
      <c r="F17" s="19"/>
      <c r="G17" s="20"/>
      <c r="H17" s="20"/>
      <c r="I17" s="20"/>
      <c r="J17" s="21"/>
      <c r="K17" s="20"/>
      <c r="L17" s="20"/>
      <c r="M17" s="20"/>
      <c r="N17" s="20"/>
      <c r="O17" s="20"/>
      <c r="P17" s="20"/>
      <c r="Q17" s="3"/>
      <c r="R17" s="1"/>
      <c r="S17" s="1"/>
      <c r="T17" s="1"/>
      <c r="U17" s="1"/>
      <c r="V17" s="1"/>
      <c r="W17" s="1"/>
      <c r="X17" s="1"/>
      <c r="Y17" s="1"/>
    </row>
    <row r="18" spans="1:25" x14ac:dyDescent="0.3">
      <c r="A18" s="19"/>
      <c r="B18" s="19"/>
      <c r="C18" s="19"/>
      <c r="D18" s="19"/>
      <c r="E18" s="19"/>
      <c r="F18" s="19"/>
      <c r="G18" s="20"/>
      <c r="H18" s="20"/>
      <c r="I18" s="20"/>
      <c r="J18" s="21"/>
      <c r="K18" s="20"/>
      <c r="L18" s="20"/>
      <c r="M18" s="20"/>
      <c r="N18" s="20"/>
      <c r="O18" s="20"/>
      <c r="P18" s="20"/>
      <c r="Q18" s="3"/>
      <c r="R18" s="1"/>
      <c r="S18" s="1"/>
      <c r="T18" s="1"/>
      <c r="U18" s="1"/>
      <c r="V18" s="1"/>
      <c r="W18" s="1"/>
      <c r="X18" s="1"/>
      <c r="Y18" s="1"/>
    </row>
    <row r="19" spans="1:25" x14ac:dyDescent="0.3">
      <c r="A19" s="19"/>
      <c r="B19" s="19"/>
      <c r="C19" s="19"/>
      <c r="D19" s="19"/>
      <c r="E19" s="19"/>
      <c r="F19" s="19"/>
      <c r="G19" s="20"/>
      <c r="H19" s="20"/>
      <c r="I19" s="20"/>
      <c r="J19" s="21"/>
      <c r="K19" s="20"/>
      <c r="L19" s="20"/>
      <c r="M19" s="20"/>
      <c r="N19" s="20"/>
      <c r="O19" s="20"/>
      <c r="P19" s="20"/>
      <c r="Q19" s="3"/>
      <c r="R19" s="1"/>
      <c r="S19" s="1"/>
      <c r="T19" s="1"/>
      <c r="U19" s="1"/>
      <c r="V19" s="1"/>
      <c r="W19" s="1"/>
      <c r="X19" s="1"/>
      <c r="Y19" s="1"/>
    </row>
    <row r="20" spans="1:25" x14ac:dyDescent="0.3">
      <c r="A20" s="22"/>
      <c r="B20" s="22"/>
      <c r="C20" s="22"/>
      <c r="D20" s="22"/>
      <c r="E20" s="22"/>
      <c r="F20" s="22"/>
      <c r="G20" s="23"/>
      <c r="H20" s="23"/>
      <c r="I20" s="23"/>
      <c r="J20" s="24"/>
      <c r="K20" s="23"/>
      <c r="L20" s="23"/>
      <c r="M20" s="23"/>
      <c r="N20" s="23"/>
      <c r="O20" s="23"/>
      <c r="P20" s="23"/>
      <c r="Q20" s="4"/>
    </row>
    <row r="21" spans="1:25" x14ac:dyDescent="0.3">
      <c r="A21" s="22"/>
      <c r="B21" s="22"/>
      <c r="C21" s="22"/>
      <c r="D21" s="22"/>
      <c r="E21" s="22"/>
      <c r="F21" s="22"/>
      <c r="G21" s="23"/>
      <c r="H21" s="23"/>
      <c r="I21" s="23"/>
      <c r="J21" s="24"/>
      <c r="K21" s="23"/>
      <c r="L21" s="23"/>
      <c r="M21" s="23"/>
      <c r="N21" s="23"/>
      <c r="O21" s="23"/>
      <c r="P21" s="23"/>
      <c r="Q21" s="4"/>
    </row>
    <row r="22" spans="1:25" x14ac:dyDescent="0.3">
      <c r="A22" s="22"/>
      <c r="B22" s="22"/>
      <c r="C22" s="22"/>
      <c r="D22" s="22"/>
      <c r="E22" s="22"/>
      <c r="F22" s="22"/>
      <c r="G22" s="23"/>
      <c r="H22" s="23"/>
      <c r="I22" s="23"/>
      <c r="J22" s="24"/>
      <c r="K22" s="23"/>
      <c r="L22" s="23"/>
      <c r="M22" s="23"/>
      <c r="N22" s="23"/>
      <c r="O22" s="23"/>
      <c r="P22" s="23"/>
      <c r="Q22" s="4"/>
    </row>
    <row r="23" spans="1:25" x14ac:dyDescent="0.3">
      <c r="A23" s="25"/>
      <c r="B23" s="25"/>
      <c r="C23" s="25"/>
      <c r="D23" s="25"/>
      <c r="E23" s="25"/>
      <c r="F23" s="25"/>
      <c r="G23" s="26"/>
      <c r="H23" s="26"/>
      <c r="I23" s="26"/>
      <c r="J23" s="27"/>
      <c r="K23" s="26"/>
      <c r="L23" s="26"/>
      <c r="M23" s="26"/>
      <c r="N23" s="26"/>
      <c r="O23" s="26"/>
      <c r="P23" s="26"/>
    </row>
    <row r="24" spans="1:25" x14ac:dyDescent="0.3">
      <c r="A24" s="25"/>
      <c r="B24" s="25"/>
      <c r="C24" s="25"/>
      <c r="D24" s="25"/>
      <c r="E24" s="25"/>
      <c r="F24" s="25"/>
      <c r="G24" s="26"/>
      <c r="H24" s="26"/>
      <c r="I24" s="26"/>
      <c r="J24" s="27"/>
      <c r="K24" s="26"/>
      <c r="L24" s="26"/>
      <c r="M24" s="26"/>
      <c r="N24" s="26"/>
      <c r="O24" s="26"/>
      <c r="P24" s="26"/>
    </row>
    <row r="25" spans="1:25" x14ac:dyDescent="0.3">
      <c r="A25" s="25"/>
      <c r="B25" s="25"/>
      <c r="C25" s="25"/>
      <c r="D25" s="25"/>
      <c r="E25" s="25"/>
      <c r="F25" s="25"/>
      <c r="G25" s="26"/>
      <c r="H25" s="26"/>
      <c r="I25" s="26"/>
      <c r="J25" s="27"/>
      <c r="K25" s="26"/>
      <c r="L25" s="26"/>
      <c r="M25" s="26"/>
      <c r="N25" s="26"/>
      <c r="O25" s="26"/>
      <c r="P25" s="26"/>
    </row>
    <row r="26" spans="1:25" x14ac:dyDescent="0.3">
      <c r="A26" s="25"/>
      <c r="B26" s="25"/>
      <c r="C26" s="25"/>
      <c r="D26" s="25"/>
      <c r="E26" s="25"/>
      <c r="F26" s="25"/>
      <c r="G26" s="26"/>
      <c r="H26" s="26"/>
      <c r="I26" s="26"/>
      <c r="J26" s="27"/>
      <c r="K26" s="26"/>
      <c r="L26" s="26"/>
      <c r="M26" s="26"/>
      <c r="N26" s="26"/>
      <c r="O26" s="26"/>
      <c r="P26" s="26"/>
    </row>
    <row r="27" spans="1:25" x14ac:dyDescent="0.3">
      <c r="A27" s="25"/>
      <c r="B27" s="25"/>
      <c r="C27" s="25"/>
      <c r="D27" s="25"/>
      <c r="E27" s="25"/>
      <c r="F27" s="25"/>
      <c r="G27" s="26"/>
      <c r="H27" s="26"/>
      <c r="I27" s="26"/>
      <c r="J27" s="27"/>
      <c r="K27" s="26"/>
      <c r="L27" s="26"/>
      <c r="M27" s="26"/>
      <c r="N27" s="26"/>
      <c r="O27" s="26"/>
      <c r="P27" s="26"/>
    </row>
    <row r="28" spans="1:25" x14ac:dyDescent="0.3">
      <c r="A28" s="25"/>
      <c r="B28" s="25"/>
      <c r="C28" s="25"/>
      <c r="D28" s="25"/>
      <c r="E28" s="25"/>
      <c r="F28" s="25"/>
      <c r="G28" s="26"/>
      <c r="H28" s="26"/>
      <c r="I28" s="26"/>
      <c r="J28" s="27"/>
      <c r="K28" s="26"/>
      <c r="L28" s="26"/>
      <c r="M28" s="26"/>
      <c r="N28" s="26"/>
      <c r="O28" s="26"/>
      <c r="P28" s="26"/>
    </row>
    <row r="29" spans="1:25" x14ac:dyDescent="0.3">
      <c r="A29" s="25"/>
      <c r="B29" s="25"/>
      <c r="C29" s="25"/>
      <c r="D29" s="25"/>
      <c r="E29" s="25"/>
      <c r="F29" s="25"/>
      <c r="G29" s="26"/>
      <c r="H29" s="26"/>
      <c r="I29" s="26"/>
      <c r="J29" s="27"/>
      <c r="K29" s="26"/>
      <c r="L29" s="26"/>
      <c r="M29" s="26"/>
      <c r="N29" s="26"/>
      <c r="O29" s="26"/>
      <c r="P29" s="26"/>
    </row>
    <row r="30" spans="1:25" x14ac:dyDescent="0.3">
      <c r="A30" s="25"/>
      <c r="B30" s="25"/>
      <c r="C30" s="25"/>
      <c r="D30" s="25"/>
      <c r="E30" s="25"/>
      <c r="F30" s="25"/>
      <c r="G30" s="26"/>
      <c r="H30" s="26"/>
      <c r="I30" s="26"/>
      <c r="J30" s="27"/>
      <c r="K30" s="26"/>
      <c r="L30" s="26"/>
      <c r="M30" s="26"/>
      <c r="N30" s="26"/>
      <c r="O30" s="26"/>
      <c r="P30" s="26"/>
    </row>
  </sheetData>
  <autoFilter ref="A3:P9" xr:uid="{03FEA3B0-9CE8-4F96-8D98-D5DAD74181EC}"/>
  <mergeCells count="1">
    <mergeCell ref="N2: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8F43-9B39-4544-B66A-58697198627D}">
  <sheetPr codeName="Sheet8"/>
  <dimension ref="A1:U52"/>
  <sheetViews>
    <sheetView zoomScale="68" zoomScaleNormal="68" workbookViewId="0">
      <pane ySplit="3" topLeftCell="A4" activePane="bottomLeft" state="frozen"/>
      <selection pane="bottomLeft" activeCell="G3" sqref="G3"/>
    </sheetView>
  </sheetViews>
  <sheetFormatPr defaultRowHeight="14.4" x14ac:dyDescent="0.3"/>
  <cols>
    <col min="1" max="1" width="10.90625" customWidth="1"/>
    <col min="2" max="2" width="21.81640625" customWidth="1"/>
    <col min="3" max="3" width="42.453125" customWidth="1"/>
    <col min="4" max="4" width="14.36328125" customWidth="1"/>
    <col min="5" max="5" width="17.81640625" customWidth="1"/>
    <col min="6" max="6" width="39.1796875" customWidth="1"/>
    <col min="7" max="7" width="17.36328125" style="8" customWidth="1"/>
    <col min="8" max="8" width="14" style="8" customWidth="1"/>
    <col min="9" max="9" width="14.1796875" style="8" customWidth="1"/>
    <col min="10" max="10" width="19.453125" style="11" customWidth="1"/>
    <col min="11" max="11" width="24.81640625" style="8" customWidth="1"/>
  </cols>
  <sheetData>
    <row r="1" spans="1:20" ht="27" x14ac:dyDescent="0.3">
      <c r="A1" s="126" t="s">
        <v>120</v>
      </c>
      <c r="B1" s="123"/>
      <c r="C1" s="123"/>
      <c r="D1" s="123"/>
      <c r="E1" s="123"/>
      <c r="F1" s="123"/>
      <c r="G1" s="209">
        <f>SUM(G4:G41)*1000</f>
        <v>1557909632.0000002</v>
      </c>
      <c r="H1" s="209">
        <f t="shared" ref="H1:I1" si="0">SUM(H4:H41)*1000</f>
        <v>1460056658.3448055</v>
      </c>
      <c r="I1" s="209">
        <f t="shared" si="0"/>
        <v>1826596251</v>
      </c>
      <c r="J1" s="209"/>
      <c r="K1" s="209">
        <f>SUM(K4:K41)</f>
        <v>1764.3883244563249</v>
      </c>
    </row>
    <row r="2" spans="1:20" ht="42.75" customHeight="1" x14ac:dyDescent="0.3">
      <c r="A2" s="123"/>
      <c r="B2" s="123"/>
      <c r="C2" s="123"/>
      <c r="D2" s="123"/>
      <c r="E2" s="123"/>
      <c r="F2" s="123"/>
      <c r="G2" s="123"/>
      <c r="H2" s="123"/>
      <c r="I2" s="123"/>
      <c r="J2" s="123"/>
      <c r="K2" s="218" t="s">
        <v>777</v>
      </c>
    </row>
    <row r="3" spans="1:20" s="131" customFormat="1" ht="63" customHeight="1" thickBot="1" x14ac:dyDescent="0.35">
      <c r="A3" s="145" t="s">
        <v>778</v>
      </c>
      <c r="B3" s="145" t="s">
        <v>141</v>
      </c>
      <c r="C3" s="145" t="s">
        <v>204</v>
      </c>
      <c r="D3" s="145" t="s">
        <v>142</v>
      </c>
      <c r="E3" s="145" t="s">
        <v>785</v>
      </c>
      <c r="F3" s="145" t="s">
        <v>143</v>
      </c>
      <c r="G3" s="224" t="s">
        <v>846</v>
      </c>
      <c r="H3" s="145" t="s">
        <v>786</v>
      </c>
      <c r="I3" s="145" t="s">
        <v>145</v>
      </c>
      <c r="J3" s="145" t="s">
        <v>787</v>
      </c>
      <c r="K3" s="219" t="s">
        <v>799</v>
      </c>
      <c r="L3" s="130"/>
      <c r="M3" s="130"/>
      <c r="N3" s="130"/>
      <c r="O3" s="130"/>
      <c r="P3" s="130"/>
      <c r="Q3" s="130"/>
      <c r="R3" s="130"/>
      <c r="S3" s="130"/>
      <c r="T3" s="130"/>
    </row>
    <row r="4" spans="1:20" ht="72" x14ac:dyDescent="0.3">
      <c r="A4" s="75">
        <v>1019</v>
      </c>
      <c r="B4" s="74" t="s">
        <v>511</v>
      </c>
      <c r="C4" s="74" t="s">
        <v>512</v>
      </c>
      <c r="D4" s="169">
        <v>2016</v>
      </c>
      <c r="E4" s="169" t="s">
        <v>57</v>
      </c>
      <c r="F4" s="74" t="s">
        <v>513</v>
      </c>
      <c r="G4" s="47">
        <v>24650</v>
      </c>
      <c r="H4" s="47">
        <v>14936.68</v>
      </c>
      <c r="I4" s="47">
        <v>64500</v>
      </c>
      <c r="J4" s="48">
        <v>0.23157643410852713</v>
      </c>
      <c r="K4" s="17" t="s">
        <v>37</v>
      </c>
      <c r="L4" s="1"/>
      <c r="M4" s="1"/>
      <c r="N4" s="1"/>
      <c r="O4" s="1"/>
      <c r="P4" s="1"/>
      <c r="Q4" s="1"/>
      <c r="R4" s="1"/>
      <c r="S4" s="1"/>
      <c r="T4" s="1"/>
    </row>
    <row r="5" spans="1:20" ht="28.8" x14ac:dyDescent="0.3">
      <c r="A5" s="155">
        <v>1023</v>
      </c>
      <c r="B5" s="2" t="s">
        <v>415</v>
      </c>
      <c r="C5" s="2" t="s">
        <v>416</v>
      </c>
      <c r="D5" s="166">
        <v>2016</v>
      </c>
      <c r="E5" s="2" t="s">
        <v>42</v>
      </c>
      <c r="F5" s="74" t="s">
        <v>417</v>
      </c>
      <c r="G5" s="70">
        <v>480</v>
      </c>
      <c r="H5" s="70">
        <v>415.99922330097087</v>
      </c>
      <c r="I5" s="70">
        <v>480</v>
      </c>
      <c r="J5" s="211">
        <v>0.86666504854368931</v>
      </c>
      <c r="K5" s="17" t="s">
        <v>37</v>
      </c>
      <c r="L5" s="1"/>
      <c r="M5" s="1"/>
      <c r="N5" s="1"/>
      <c r="O5" s="1"/>
      <c r="P5" s="1"/>
      <c r="Q5" s="1"/>
      <c r="R5" s="1"/>
      <c r="S5" s="1"/>
      <c r="T5" s="1"/>
    </row>
    <row r="6" spans="1:20" ht="43.2" x14ac:dyDescent="0.3">
      <c r="A6" s="53">
        <v>1046</v>
      </c>
      <c r="B6" s="2" t="s">
        <v>222</v>
      </c>
      <c r="C6" s="2" t="s">
        <v>508</v>
      </c>
      <c r="D6" s="60">
        <v>2014</v>
      </c>
      <c r="E6" s="60">
        <v>2014</v>
      </c>
      <c r="F6" s="74" t="s">
        <v>516</v>
      </c>
      <c r="G6" s="47">
        <v>8509</v>
      </c>
      <c r="H6" s="47">
        <v>8251.1515745993747</v>
      </c>
      <c r="I6" s="47">
        <v>8700</v>
      </c>
      <c r="J6" s="48">
        <v>0.94840822696544524</v>
      </c>
      <c r="K6" s="17" t="s">
        <v>37</v>
      </c>
      <c r="L6" s="1"/>
      <c r="M6" s="1"/>
      <c r="N6" s="1"/>
      <c r="O6" s="1"/>
      <c r="P6" s="1"/>
      <c r="Q6" s="1"/>
      <c r="R6" s="1"/>
      <c r="S6" s="1"/>
      <c r="T6" s="1"/>
    </row>
    <row r="7" spans="1:20" ht="28.8" x14ac:dyDescent="0.3">
      <c r="A7" s="53">
        <v>1047</v>
      </c>
      <c r="B7" s="2" t="s">
        <v>517</v>
      </c>
      <c r="C7" s="2" t="s">
        <v>518</v>
      </c>
      <c r="D7" s="60">
        <v>2014</v>
      </c>
      <c r="E7" s="60">
        <v>2014</v>
      </c>
      <c r="F7" s="74" t="s">
        <v>519</v>
      </c>
      <c r="G7" s="47">
        <v>7290</v>
      </c>
      <c r="H7" s="47">
        <v>7069.0909600222622</v>
      </c>
      <c r="I7" s="47">
        <v>7300</v>
      </c>
      <c r="J7" s="48">
        <v>0.96836862466058382</v>
      </c>
      <c r="K7" s="43">
        <v>26.538142158823302</v>
      </c>
      <c r="L7" s="1"/>
      <c r="M7" s="1"/>
      <c r="N7" s="1"/>
      <c r="O7" s="1"/>
      <c r="P7" s="1"/>
      <c r="Q7" s="1"/>
      <c r="R7" s="1"/>
      <c r="S7" s="1"/>
      <c r="T7" s="1"/>
    </row>
    <row r="8" spans="1:20" ht="57.6" x14ac:dyDescent="0.3">
      <c r="A8" s="75">
        <v>1049</v>
      </c>
      <c r="B8" s="74" t="s">
        <v>468</v>
      </c>
      <c r="C8" s="74" t="s">
        <v>514</v>
      </c>
      <c r="D8" s="169">
        <v>2016</v>
      </c>
      <c r="E8" s="169" t="s">
        <v>42</v>
      </c>
      <c r="F8" s="74" t="s">
        <v>515</v>
      </c>
      <c r="G8" s="47">
        <v>499</v>
      </c>
      <c r="H8" s="47">
        <v>432.46575237048239</v>
      </c>
      <c r="I8" s="47">
        <v>1050</v>
      </c>
      <c r="J8" s="48">
        <v>0.41187214511474513</v>
      </c>
      <c r="K8" s="17" t="s">
        <v>37</v>
      </c>
      <c r="L8" s="1"/>
      <c r="M8" s="1"/>
      <c r="N8" s="1"/>
      <c r="O8" s="1"/>
      <c r="P8" s="1"/>
      <c r="Q8" s="1"/>
      <c r="R8" s="1"/>
      <c r="S8" s="1"/>
      <c r="T8" s="1"/>
    </row>
    <row r="9" spans="1:20" x14ac:dyDescent="0.3">
      <c r="A9" s="155">
        <v>1103</v>
      </c>
      <c r="B9" s="2" t="s">
        <v>163</v>
      </c>
      <c r="C9" s="2" t="s">
        <v>433</v>
      </c>
      <c r="D9" s="2">
        <v>2017</v>
      </c>
      <c r="E9" s="2" t="s">
        <v>49</v>
      </c>
      <c r="F9" s="74" t="s">
        <v>434</v>
      </c>
      <c r="G9" s="70">
        <v>150</v>
      </c>
      <c r="H9" s="70">
        <v>132.5</v>
      </c>
      <c r="I9" s="70">
        <v>150</v>
      </c>
      <c r="J9" s="211">
        <v>0.8833333333333333</v>
      </c>
      <c r="K9" s="70">
        <v>1.7666666666666666</v>
      </c>
      <c r="L9" s="1"/>
      <c r="M9" s="1"/>
      <c r="N9" s="1"/>
      <c r="O9" s="1"/>
      <c r="P9" s="1"/>
      <c r="Q9" s="1"/>
      <c r="R9" s="1"/>
      <c r="S9" s="1"/>
      <c r="T9" s="1"/>
    </row>
    <row r="10" spans="1:20" ht="72" x14ac:dyDescent="0.3">
      <c r="A10" s="75">
        <v>1104</v>
      </c>
      <c r="B10" s="162" t="s">
        <v>163</v>
      </c>
      <c r="C10" s="74" t="s">
        <v>498</v>
      </c>
      <c r="D10" s="169">
        <v>2018</v>
      </c>
      <c r="E10" s="169" t="s">
        <v>47</v>
      </c>
      <c r="F10" s="74" t="s">
        <v>499</v>
      </c>
      <c r="G10" s="47">
        <v>10800</v>
      </c>
      <c r="H10" s="47">
        <v>9734.9954782608693</v>
      </c>
      <c r="I10" s="47">
        <v>11500</v>
      </c>
      <c r="J10" s="48">
        <v>0.84652134593572781</v>
      </c>
      <c r="K10" s="17" t="s">
        <v>37</v>
      </c>
      <c r="L10" s="1"/>
      <c r="M10" s="1"/>
      <c r="N10" s="1"/>
      <c r="O10" s="1"/>
      <c r="P10" s="1"/>
      <c r="Q10" s="1"/>
      <c r="R10" s="1"/>
      <c r="S10" s="1"/>
      <c r="T10" s="1"/>
    </row>
    <row r="11" spans="1:20" ht="43.2" x14ac:dyDescent="0.3">
      <c r="A11" s="75">
        <v>1126</v>
      </c>
      <c r="B11" s="74" t="s">
        <v>284</v>
      </c>
      <c r="C11" s="74" t="s">
        <v>506</v>
      </c>
      <c r="D11" s="74">
        <v>2017</v>
      </c>
      <c r="E11" s="74">
        <v>2018</v>
      </c>
      <c r="F11" s="74" t="s">
        <v>507</v>
      </c>
      <c r="G11" s="41">
        <v>16484</v>
      </c>
      <c r="H11" s="41">
        <v>15442.060144101471</v>
      </c>
      <c r="I11" s="41">
        <v>18500</v>
      </c>
      <c r="J11" s="49">
        <v>0.83470595373521461</v>
      </c>
      <c r="K11" s="17" t="s">
        <v>37</v>
      </c>
      <c r="L11" s="1"/>
      <c r="M11" s="1"/>
      <c r="N11" s="1"/>
      <c r="O11" s="1"/>
      <c r="P11" s="1"/>
      <c r="Q11" s="1"/>
      <c r="R11" s="1"/>
      <c r="S11" s="1"/>
      <c r="T11" s="1"/>
    </row>
    <row r="12" spans="1:20" ht="57.6" x14ac:dyDescent="0.3">
      <c r="A12" s="75">
        <v>1127</v>
      </c>
      <c r="B12" s="74" t="s">
        <v>284</v>
      </c>
      <c r="C12" s="74" t="s">
        <v>504</v>
      </c>
      <c r="D12" s="74">
        <v>2017</v>
      </c>
      <c r="E12" s="74">
        <v>2017</v>
      </c>
      <c r="F12" s="74" t="s">
        <v>505</v>
      </c>
      <c r="G12" s="47">
        <v>8861</v>
      </c>
      <c r="H12" s="47">
        <v>8129.8268786792387</v>
      </c>
      <c r="I12" s="47">
        <v>9600</v>
      </c>
      <c r="J12" s="48">
        <v>0.84685696652908726</v>
      </c>
      <c r="K12" s="17">
        <v>220.18281129756269</v>
      </c>
      <c r="L12" s="1"/>
      <c r="M12" s="1"/>
      <c r="N12" s="1"/>
      <c r="O12" s="1"/>
      <c r="P12" s="1"/>
      <c r="Q12" s="1"/>
      <c r="R12" s="1"/>
      <c r="S12" s="1"/>
      <c r="T12" s="1"/>
    </row>
    <row r="13" spans="1:20" ht="28.8" x14ac:dyDescent="0.3">
      <c r="A13" s="75">
        <v>1131</v>
      </c>
      <c r="B13" s="74" t="s">
        <v>17</v>
      </c>
      <c r="C13" s="74" t="s">
        <v>502</v>
      </c>
      <c r="D13" s="74">
        <v>2017</v>
      </c>
      <c r="E13" s="169" t="s">
        <v>44</v>
      </c>
      <c r="F13" s="74" t="s">
        <v>503</v>
      </c>
      <c r="G13" s="41">
        <v>2642</v>
      </c>
      <c r="H13" s="41">
        <v>1849.3999999999999</v>
      </c>
      <c r="I13" s="41">
        <v>8158</v>
      </c>
      <c r="J13" s="49">
        <v>0.22669772002941896</v>
      </c>
      <c r="K13" s="17" t="s">
        <v>37</v>
      </c>
      <c r="L13" s="1"/>
      <c r="M13" s="1"/>
      <c r="N13" s="1"/>
      <c r="O13" s="1"/>
      <c r="P13" s="1"/>
      <c r="Q13" s="1"/>
      <c r="R13" s="1"/>
      <c r="S13" s="1"/>
      <c r="T13" s="1"/>
    </row>
    <row r="14" spans="1:20" ht="28.8" x14ac:dyDescent="0.3">
      <c r="A14" s="75">
        <v>1141</v>
      </c>
      <c r="B14" s="74" t="s">
        <v>301</v>
      </c>
      <c r="C14" s="74" t="s">
        <v>494</v>
      </c>
      <c r="D14" s="169">
        <v>2018</v>
      </c>
      <c r="E14" s="169">
        <v>2018</v>
      </c>
      <c r="F14" s="74" t="s">
        <v>495</v>
      </c>
      <c r="G14" s="44">
        <v>320</v>
      </c>
      <c r="H14" s="44">
        <v>298.66666666666669</v>
      </c>
      <c r="I14" s="42">
        <v>400</v>
      </c>
      <c r="J14" s="49">
        <v>0.7466666666666667</v>
      </c>
      <c r="K14" s="17" t="s">
        <v>37</v>
      </c>
      <c r="L14" s="1"/>
      <c r="M14" s="1"/>
      <c r="N14" s="1"/>
      <c r="O14" s="1"/>
      <c r="P14" s="1"/>
      <c r="Q14" s="1"/>
      <c r="R14" s="1"/>
      <c r="S14" s="1"/>
      <c r="T14" s="1"/>
    </row>
    <row r="15" spans="1:20" ht="57.6" x14ac:dyDescent="0.3">
      <c r="A15" s="75">
        <v>1171</v>
      </c>
      <c r="B15" s="170" t="s">
        <v>457</v>
      </c>
      <c r="C15" s="74" t="s">
        <v>500</v>
      </c>
      <c r="D15" s="169">
        <v>2018</v>
      </c>
      <c r="E15" s="169">
        <v>2018</v>
      </c>
      <c r="F15" s="74" t="s">
        <v>501</v>
      </c>
      <c r="G15" s="47">
        <v>25000</v>
      </c>
      <c r="H15" s="47">
        <v>23333.32911392405</v>
      </c>
      <c r="I15" s="47">
        <v>43000</v>
      </c>
      <c r="J15" s="48">
        <v>0.54263556078893138</v>
      </c>
      <c r="K15" s="17" t="s">
        <v>37</v>
      </c>
      <c r="L15" s="1"/>
      <c r="M15" s="1"/>
      <c r="N15" s="1"/>
      <c r="O15" s="1"/>
      <c r="P15" s="1"/>
      <c r="Q15" s="1"/>
      <c r="R15" s="1"/>
      <c r="S15" s="1"/>
      <c r="T15" s="1"/>
    </row>
    <row r="16" spans="1:20" ht="57.6" x14ac:dyDescent="0.3">
      <c r="A16" s="75">
        <v>1175</v>
      </c>
      <c r="B16" s="170" t="s">
        <v>16</v>
      </c>
      <c r="C16" s="74" t="s">
        <v>496</v>
      </c>
      <c r="D16" s="169">
        <v>2018</v>
      </c>
      <c r="E16" s="169" t="s">
        <v>43</v>
      </c>
      <c r="F16" s="74" t="s">
        <v>497</v>
      </c>
      <c r="G16" s="47">
        <v>15333.4</v>
      </c>
      <c r="H16" s="47">
        <v>7792.7</v>
      </c>
      <c r="I16" s="47">
        <v>26833.4</v>
      </c>
      <c r="J16" s="48">
        <v>0.29041045860755627</v>
      </c>
      <c r="K16" s="17" t="s">
        <v>37</v>
      </c>
      <c r="L16" s="1"/>
      <c r="M16" s="1"/>
      <c r="N16" s="1"/>
      <c r="O16" s="1"/>
      <c r="P16" s="1"/>
      <c r="Q16" s="1"/>
      <c r="R16" s="1"/>
      <c r="S16" s="1"/>
      <c r="T16" s="1"/>
    </row>
    <row r="17" spans="1:20" ht="28.8" x14ac:dyDescent="0.3">
      <c r="A17" s="245">
        <v>1178</v>
      </c>
      <c r="B17" s="170" t="s">
        <v>330</v>
      </c>
      <c r="C17" s="74" t="s">
        <v>492</v>
      </c>
      <c r="D17" s="169">
        <v>2018</v>
      </c>
      <c r="E17" s="169">
        <v>2018</v>
      </c>
      <c r="F17" s="74" t="s">
        <v>493</v>
      </c>
      <c r="G17" s="47">
        <v>1367</v>
      </c>
      <c r="H17" s="43">
        <v>1293.107795965783</v>
      </c>
      <c r="I17" s="43">
        <v>1500</v>
      </c>
      <c r="J17" s="49">
        <v>0.86207186397718871</v>
      </c>
      <c r="K17" s="17" t="s">
        <v>37</v>
      </c>
      <c r="L17" s="1"/>
      <c r="M17" s="1"/>
      <c r="N17" s="1"/>
      <c r="O17" s="1"/>
      <c r="P17" s="1"/>
      <c r="Q17" s="1"/>
      <c r="R17" s="1"/>
      <c r="S17" s="1"/>
      <c r="T17" s="1"/>
    </row>
    <row r="18" spans="1:20" ht="28.8" x14ac:dyDescent="0.3">
      <c r="A18" s="75">
        <v>1179</v>
      </c>
      <c r="B18" s="162" t="s">
        <v>330</v>
      </c>
      <c r="C18" s="74" t="s">
        <v>490</v>
      </c>
      <c r="D18" s="169">
        <v>2018</v>
      </c>
      <c r="E18" s="169" t="s">
        <v>43</v>
      </c>
      <c r="F18" s="74" t="s">
        <v>491</v>
      </c>
      <c r="G18" s="47">
        <v>640</v>
      </c>
      <c r="H18" s="47">
        <v>605.4052592670821</v>
      </c>
      <c r="I18" s="47">
        <v>2400</v>
      </c>
      <c r="J18" s="48">
        <v>0.25225219136128418</v>
      </c>
      <c r="K18" s="17" t="s">
        <v>37</v>
      </c>
      <c r="L18" s="1"/>
      <c r="M18" s="1"/>
      <c r="N18" s="1"/>
      <c r="O18" s="1"/>
      <c r="P18" s="1"/>
      <c r="Q18" s="1"/>
      <c r="R18" s="1"/>
      <c r="S18" s="1"/>
      <c r="T18" s="1"/>
    </row>
    <row r="19" spans="1:20" ht="28.8" x14ac:dyDescent="0.3">
      <c r="A19" s="75">
        <v>1180</v>
      </c>
      <c r="B19" s="170" t="s">
        <v>330</v>
      </c>
      <c r="C19" s="74" t="s">
        <v>488</v>
      </c>
      <c r="D19" s="169">
        <v>2018</v>
      </c>
      <c r="E19" s="169" t="s">
        <v>43</v>
      </c>
      <c r="F19" s="74" t="s">
        <v>489</v>
      </c>
      <c r="G19" s="47">
        <v>800</v>
      </c>
      <c r="H19" s="47">
        <v>756.75657408385257</v>
      </c>
      <c r="I19" s="47">
        <v>1400</v>
      </c>
      <c r="J19" s="48">
        <v>0.54054041005989473</v>
      </c>
      <c r="K19" s="17" t="s">
        <v>37</v>
      </c>
      <c r="L19" s="1"/>
      <c r="M19" s="1"/>
      <c r="N19" s="1"/>
      <c r="O19" s="1"/>
      <c r="P19" s="1"/>
      <c r="Q19" s="1"/>
      <c r="R19" s="1"/>
      <c r="S19" s="1"/>
      <c r="T19" s="1"/>
    </row>
    <row r="20" spans="1:20" ht="28.8" x14ac:dyDescent="0.3">
      <c r="A20" s="53">
        <v>1189</v>
      </c>
      <c r="B20" s="2" t="s">
        <v>188</v>
      </c>
      <c r="C20" s="2" t="s">
        <v>447</v>
      </c>
      <c r="D20" s="53">
        <v>2019</v>
      </c>
      <c r="E20" s="2" t="s">
        <v>43</v>
      </c>
      <c r="F20" s="74" t="s">
        <v>448</v>
      </c>
      <c r="G20" s="70">
        <v>33000</v>
      </c>
      <c r="H20" s="70">
        <v>30849.999969827586</v>
      </c>
      <c r="I20" s="70">
        <v>33000</v>
      </c>
      <c r="J20" s="211">
        <v>0.93484848393416931</v>
      </c>
      <c r="K20" s="17" t="s">
        <v>37</v>
      </c>
      <c r="L20" s="1"/>
      <c r="M20" s="1"/>
      <c r="N20" s="1"/>
      <c r="O20" s="1"/>
      <c r="P20" s="1"/>
      <c r="Q20" s="1"/>
      <c r="R20" s="1"/>
      <c r="S20" s="1"/>
      <c r="T20" s="1"/>
    </row>
    <row r="21" spans="1:20" ht="86.4" x14ac:dyDescent="0.3">
      <c r="A21" s="75">
        <v>1190</v>
      </c>
      <c r="B21" s="74" t="s">
        <v>188</v>
      </c>
      <c r="C21" s="74" t="s">
        <v>475</v>
      </c>
      <c r="D21" s="169">
        <v>2019</v>
      </c>
      <c r="E21" s="74">
        <v>2019</v>
      </c>
      <c r="F21" s="74" t="s">
        <v>476</v>
      </c>
      <c r="G21" s="17">
        <v>27200</v>
      </c>
      <c r="H21" s="17">
        <v>25826.666617241379</v>
      </c>
      <c r="I21" s="6">
        <v>27200</v>
      </c>
      <c r="J21" s="9">
        <v>0.94950980210446245</v>
      </c>
      <c r="K21" s="6">
        <v>96</v>
      </c>
      <c r="L21" s="1"/>
      <c r="M21" s="1"/>
      <c r="N21" s="1"/>
      <c r="O21" s="1"/>
      <c r="P21" s="1"/>
      <c r="Q21" s="1"/>
      <c r="R21" s="1"/>
      <c r="S21" s="1"/>
      <c r="T21" s="1"/>
    </row>
    <row r="22" spans="1:20" ht="86.4" x14ac:dyDescent="0.3">
      <c r="A22" s="75">
        <v>1204</v>
      </c>
      <c r="B22" s="74" t="s">
        <v>5</v>
      </c>
      <c r="C22" s="74" t="s">
        <v>480</v>
      </c>
      <c r="D22" s="169">
        <v>2019</v>
      </c>
      <c r="E22" s="74">
        <v>2018</v>
      </c>
      <c r="F22" s="77" t="s">
        <v>481</v>
      </c>
      <c r="G22" s="17">
        <v>1678</v>
      </c>
      <c r="H22" s="17">
        <v>1678</v>
      </c>
      <c r="I22" s="6">
        <v>8390</v>
      </c>
      <c r="J22" s="9">
        <v>0.2</v>
      </c>
      <c r="K22" s="17" t="s">
        <v>37</v>
      </c>
      <c r="L22" s="1"/>
      <c r="M22" s="1"/>
      <c r="N22" s="1"/>
      <c r="O22" s="1"/>
      <c r="P22" s="1"/>
      <c r="Q22" s="1"/>
      <c r="R22" s="1"/>
      <c r="S22" s="1"/>
      <c r="T22" s="1"/>
    </row>
    <row r="23" spans="1:20" ht="57.6" x14ac:dyDescent="0.3">
      <c r="A23" s="75">
        <v>1217</v>
      </c>
      <c r="B23" s="74" t="s">
        <v>15</v>
      </c>
      <c r="C23" s="74" t="s">
        <v>486</v>
      </c>
      <c r="D23" s="74">
        <v>2019</v>
      </c>
      <c r="E23" s="74">
        <v>2019</v>
      </c>
      <c r="F23" s="74" t="s">
        <v>487</v>
      </c>
      <c r="G23" s="17">
        <v>35400.483999999997</v>
      </c>
      <c r="H23" s="17">
        <v>33595.591780660718</v>
      </c>
      <c r="I23" s="6">
        <v>40530</v>
      </c>
      <c r="J23" s="9">
        <v>0.8289067796856826</v>
      </c>
      <c r="K23" s="17" t="s">
        <v>37</v>
      </c>
      <c r="L23" s="1"/>
      <c r="M23" s="1"/>
      <c r="N23" s="1"/>
      <c r="O23" s="1"/>
      <c r="P23" s="1"/>
      <c r="Q23" s="1"/>
      <c r="R23" s="1"/>
      <c r="S23" s="1"/>
      <c r="T23" s="1"/>
    </row>
    <row r="24" spans="1:20" ht="57.6" x14ac:dyDescent="0.3">
      <c r="A24" s="245">
        <v>1232</v>
      </c>
      <c r="B24" s="169" t="s">
        <v>2</v>
      </c>
      <c r="C24" s="74" t="s">
        <v>473</v>
      </c>
      <c r="D24" s="169">
        <v>2019</v>
      </c>
      <c r="E24" s="74" t="s">
        <v>39</v>
      </c>
      <c r="F24" s="74" t="s">
        <v>474</v>
      </c>
      <c r="G24" s="17">
        <v>100000</v>
      </c>
      <c r="H24" s="17">
        <v>51500</v>
      </c>
      <c r="I24" s="6">
        <v>100000</v>
      </c>
      <c r="J24" s="9">
        <v>0.51500000000000001</v>
      </c>
      <c r="K24" s="17">
        <v>207.62224999999998</v>
      </c>
      <c r="L24" s="1"/>
      <c r="M24" s="1"/>
      <c r="N24" s="1"/>
      <c r="O24" s="1"/>
      <c r="P24" s="1"/>
      <c r="Q24" s="1"/>
      <c r="R24" s="1"/>
      <c r="S24" s="1"/>
      <c r="T24" s="1"/>
    </row>
    <row r="25" spans="1:20" ht="57.6" x14ac:dyDescent="0.3">
      <c r="A25" s="2">
        <v>1234</v>
      </c>
      <c r="B25" s="2" t="s">
        <v>188</v>
      </c>
      <c r="C25" s="2" t="s">
        <v>664</v>
      </c>
      <c r="D25" s="60">
        <v>2019</v>
      </c>
      <c r="E25" s="2" t="s">
        <v>47</v>
      </c>
      <c r="F25" s="50" t="s">
        <v>665</v>
      </c>
      <c r="G25" s="37">
        <v>114900</v>
      </c>
      <c r="H25" s="37">
        <v>111069.99966982758</v>
      </c>
      <c r="I25" s="37">
        <v>167000</v>
      </c>
      <c r="J25" s="73">
        <v>0.66508981838220105</v>
      </c>
      <c r="K25" s="72" t="s">
        <v>37</v>
      </c>
      <c r="L25" s="1"/>
      <c r="M25" s="1"/>
      <c r="N25" s="1"/>
      <c r="O25" s="1"/>
      <c r="P25" s="1"/>
      <c r="Q25" s="1"/>
      <c r="R25" s="1"/>
      <c r="S25" s="1"/>
      <c r="T25" s="1"/>
    </row>
    <row r="26" spans="1:20" ht="43.2" x14ac:dyDescent="0.3">
      <c r="A26" s="75">
        <v>1245</v>
      </c>
      <c r="B26" s="74" t="s">
        <v>477</v>
      </c>
      <c r="C26" s="74" t="s">
        <v>478</v>
      </c>
      <c r="D26" s="169">
        <v>2019</v>
      </c>
      <c r="E26" s="74"/>
      <c r="F26" s="77" t="s">
        <v>479</v>
      </c>
      <c r="G26" s="17">
        <v>300</v>
      </c>
      <c r="H26" s="17">
        <v>291.66666666666669</v>
      </c>
      <c r="I26" s="17">
        <v>500</v>
      </c>
      <c r="J26" s="31">
        <v>0.58333333333333337</v>
      </c>
      <c r="K26" s="17" t="s">
        <v>37</v>
      </c>
      <c r="L26" s="1"/>
      <c r="M26" s="1"/>
      <c r="N26" s="1"/>
      <c r="O26" s="1"/>
      <c r="P26" s="1"/>
      <c r="Q26" s="1"/>
      <c r="R26" s="1"/>
      <c r="S26" s="1"/>
      <c r="T26" s="1"/>
    </row>
    <row r="27" spans="1:20" ht="57.6" x14ac:dyDescent="0.3">
      <c r="A27" s="75">
        <v>1248</v>
      </c>
      <c r="B27" s="74" t="s">
        <v>174</v>
      </c>
      <c r="C27" s="74" t="s">
        <v>482</v>
      </c>
      <c r="D27" s="169">
        <v>2019</v>
      </c>
      <c r="E27" s="74">
        <v>2020</v>
      </c>
      <c r="F27" s="77" t="s">
        <v>483</v>
      </c>
      <c r="G27" s="17">
        <v>1060000</v>
      </c>
      <c r="H27" s="17">
        <v>1060000</v>
      </c>
      <c r="I27" s="6">
        <v>1060000</v>
      </c>
      <c r="J27" s="9">
        <v>1</v>
      </c>
      <c r="K27" s="17" t="s">
        <v>37</v>
      </c>
      <c r="L27" s="1"/>
      <c r="M27" s="1"/>
      <c r="N27" s="1"/>
      <c r="O27" s="1"/>
      <c r="P27" s="1"/>
      <c r="Q27" s="1"/>
      <c r="R27" s="1"/>
      <c r="S27" s="1"/>
      <c r="T27" s="1"/>
    </row>
    <row r="28" spans="1:20" ht="57.6" x14ac:dyDescent="0.3">
      <c r="A28" s="75">
        <v>1258</v>
      </c>
      <c r="B28" s="74" t="s">
        <v>22</v>
      </c>
      <c r="C28" s="74" t="s">
        <v>509</v>
      </c>
      <c r="D28" s="74">
        <v>2017</v>
      </c>
      <c r="E28" s="74">
        <v>2017</v>
      </c>
      <c r="F28" s="74" t="s">
        <v>510</v>
      </c>
      <c r="G28" s="47">
        <v>27000</v>
      </c>
      <c r="H28" s="47">
        <v>10800</v>
      </c>
      <c r="I28" s="47">
        <v>27000</v>
      </c>
      <c r="J28" s="48">
        <v>0.4</v>
      </c>
      <c r="K28" s="17" t="s">
        <v>37</v>
      </c>
    </row>
    <row r="29" spans="1:20" ht="57.6" x14ac:dyDescent="0.3">
      <c r="A29" s="75">
        <v>1265</v>
      </c>
      <c r="B29" s="74" t="s">
        <v>301</v>
      </c>
      <c r="C29" s="74" t="s">
        <v>484</v>
      </c>
      <c r="D29" s="74">
        <v>2019</v>
      </c>
      <c r="E29" s="74">
        <v>2019</v>
      </c>
      <c r="F29" s="74" t="s">
        <v>485</v>
      </c>
      <c r="G29" s="37">
        <v>2000</v>
      </c>
      <c r="H29" s="37">
        <v>1933.3333333333333</v>
      </c>
      <c r="I29" s="37">
        <v>2000</v>
      </c>
      <c r="J29" s="64">
        <v>0.96666666666666667</v>
      </c>
      <c r="K29" s="37">
        <v>5.8</v>
      </c>
    </row>
    <row r="30" spans="1:20" ht="43.2" x14ac:dyDescent="0.3">
      <c r="A30" s="74">
        <v>1267</v>
      </c>
      <c r="B30" s="74" t="s">
        <v>301</v>
      </c>
      <c r="C30" s="74" t="s">
        <v>672</v>
      </c>
      <c r="D30" s="74">
        <v>2019</v>
      </c>
      <c r="E30" s="74" t="s">
        <v>51</v>
      </c>
      <c r="F30" s="74" t="s">
        <v>673</v>
      </c>
      <c r="G30" s="17">
        <v>1000</v>
      </c>
      <c r="H30" s="17">
        <v>966.66666666666663</v>
      </c>
      <c r="I30" s="17">
        <v>16500</v>
      </c>
      <c r="J30" s="9">
        <v>5.8585858585858581E-2</v>
      </c>
      <c r="K30" s="6" t="s">
        <v>37</v>
      </c>
    </row>
    <row r="31" spans="1:20" ht="57.6" x14ac:dyDescent="0.3">
      <c r="A31" s="259">
        <v>1285</v>
      </c>
      <c r="B31" s="60" t="s">
        <v>15</v>
      </c>
      <c r="C31" s="60" t="s">
        <v>707</v>
      </c>
      <c r="D31" s="60">
        <v>2020</v>
      </c>
      <c r="E31" s="60" t="s">
        <v>43</v>
      </c>
      <c r="F31" s="2" t="s">
        <v>763</v>
      </c>
      <c r="G31" s="70">
        <v>2299.3000000000002</v>
      </c>
      <c r="H31" s="70">
        <v>2241.816814837016</v>
      </c>
      <c r="I31" s="207">
        <v>11399.267</v>
      </c>
      <c r="J31" s="35">
        <v>0.19666324289421558</v>
      </c>
      <c r="K31" s="70" t="s">
        <v>37</v>
      </c>
    </row>
    <row r="32" spans="1:20" ht="57.6" x14ac:dyDescent="0.3">
      <c r="A32" s="259">
        <v>1286</v>
      </c>
      <c r="B32" s="60" t="s">
        <v>15</v>
      </c>
      <c r="C32" s="60" t="s">
        <v>706</v>
      </c>
      <c r="D32" s="60">
        <v>2020</v>
      </c>
      <c r="E32" s="60">
        <v>2020</v>
      </c>
      <c r="F32" s="5" t="s">
        <v>845</v>
      </c>
      <c r="G32" s="70">
        <v>300</v>
      </c>
      <c r="H32" s="70">
        <v>292.49991060370758</v>
      </c>
      <c r="I32" s="207">
        <v>340.8</v>
      </c>
      <c r="J32" s="35">
        <v>0.85827438557425939</v>
      </c>
      <c r="K32" s="70">
        <v>4.8586912967358824</v>
      </c>
    </row>
    <row r="33" spans="1:21" ht="72" x14ac:dyDescent="0.3">
      <c r="A33" s="259">
        <v>1287</v>
      </c>
      <c r="B33" s="60" t="s">
        <v>15</v>
      </c>
      <c r="C33" s="60" t="s">
        <v>705</v>
      </c>
      <c r="D33" s="60">
        <v>2020</v>
      </c>
      <c r="E33" s="60" t="s">
        <v>39</v>
      </c>
      <c r="F33" s="2" t="s">
        <v>764</v>
      </c>
      <c r="G33" s="70">
        <v>1760</v>
      </c>
      <c r="H33" s="70">
        <v>1715.9994755417511</v>
      </c>
      <c r="I33" s="207">
        <v>17500</v>
      </c>
      <c r="J33" s="35">
        <v>9.8057112888100068E-2</v>
      </c>
      <c r="K33" s="70">
        <v>6.8639979021670046</v>
      </c>
    </row>
    <row r="34" spans="1:21" x14ac:dyDescent="0.3">
      <c r="A34" s="259">
        <v>1288</v>
      </c>
      <c r="B34" s="60" t="s">
        <v>15</v>
      </c>
      <c r="C34" s="60" t="s">
        <v>704</v>
      </c>
      <c r="D34" s="60">
        <v>2020</v>
      </c>
      <c r="E34" s="60">
        <v>2020</v>
      </c>
      <c r="F34" s="2" t="s">
        <v>794</v>
      </c>
      <c r="G34" s="70">
        <v>730</v>
      </c>
      <c r="H34" s="70">
        <v>711.74978246902185</v>
      </c>
      <c r="I34" s="207">
        <v>730</v>
      </c>
      <c r="J34" s="35">
        <v>0.97499970201235875</v>
      </c>
      <c r="K34" s="70">
        <v>12.401996209597204</v>
      </c>
    </row>
    <row r="35" spans="1:21" ht="28.8" x14ac:dyDescent="0.3">
      <c r="A35" s="259">
        <v>1289</v>
      </c>
      <c r="B35" s="60" t="s">
        <v>15</v>
      </c>
      <c r="C35" s="60" t="s">
        <v>703</v>
      </c>
      <c r="D35" s="60">
        <v>2020</v>
      </c>
      <c r="E35" s="60">
        <v>2020</v>
      </c>
      <c r="F35" s="2" t="s">
        <v>765</v>
      </c>
      <c r="G35" s="70">
        <v>4800</v>
      </c>
      <c r="H35" s="70">
        <v>4679.9985696593212</v>
      </c>
      <c r="I35" s="207">
        <v>17500</v>
      </c>
      <c r="J35" s="35">
        <v>0.26742848969481836</v>
      </c>
      <c r="K35" s="70">
        <v>1182.3537689247721</v>
      </c>
    </row>
    <row r="36" spans="1:21" ht="72" x14ac:dyDescent="0.3">
      <c r="A36" s="259">
        <v>1290</v>
      </c>
      <c r="B36" s="60" t="s">
        <v>15</v>
      </c>
      <c r="C36" s="60" t="s">
        <v>766</v>
      </c>
      <c r="D36" s="60">
        <v>2020</v>
      </c>
      <c r="E36" s="60" t="s">
        <v>39</v>
      </c>
      <c r="F36" s="2" t="s">
        <v>767</v>
      </c>
      <c r="G36" s="70">
        <v>182</v>
      </c>
      <c r="H36" s="70">
        <v>177.44994576624927</v>
      </c>
      <c r="I36" s="207">
        <v>7000</v>
      </c>
      <c r="J36" s="35">
        <v>2.5349992252321322E-2</v>
      </c>
      <c r="K36" s="70" t="s">
        <v>37</v>
      </c>
    </row>
    <row r="37" spans="1:21" ht="57.6" x14ac:dyDescent="0.3">
      <c r="A37" s="259">
        <v>1291</v>
      </c>
      <c r="B37" s="60" t="s">
        <v>15</v>
      </c>
      <c r="C37" s="60" t="s">
        <v>768</v>
      </c>
      <c r="D37" s="60">
        <v>2020</v>
      </c>
      <c r="E37" s="60" t="s">
        <v>702</v>
      </c>
      <c r="F37" s="2" t="s">
        <v>769</v>
      </c>
      <c r="G37" s="70">
        <v>7500</v>
      </c>
      <c r="H37" s="70">
        <v>7312.4977650926894</v>
      </c>
      <c r="I37" s="207">
        <v>7500</v>
      </c>
      <c r="J37" s="35">
        <v>0.97499970201235864</v>
      </c>
      <c r="K37" s="70" t="s">
        <v>37</v>
      </c>
    </row>
    <row r="38" spans="1:21" ht="57.6" x14ac:dyDescent="0.3">
      <c r="A38" s="259">
        <v>1292</v>
      </c>
      <c r="B38" s="60" t="s">
        <v>15</v>
      </c>
      <c r="C38" s="60" t="s">
        <v>770</v>
      </c>
      <c r="D38" s="60">
        <v>2020</v>
      </c>
      <c r="E38" s="60" t="s">
        <v>702</v>
      </c>
      <c r="F38" s="2" t="s">
        <v>769</v>
      </c>
      <c r="G38" s="70">
        <v>2834.4479999999999</v>
      </c>
      <c r="H38" s="70">
        <v>2763.5859553695259</v>
      </c>
      <c r="I38" s="70">
        <v>3284.7840000000001</v>
      </c>
      <c r="J38" s="35">
        <v>0.84132958373199762</v>
      </c>
      <c r="K38" s="70" t="s">
        <v>37</v>
      </c>
    </row>
    <row r="39" spans="1:21" ht="43.2" x14ac:dyDescent="0.3">
      <c r="A39" s="155">
        <v>1293</v>
      </c>
      <c r="B39" s="60" t="s">
        <v>708</v>
      </c>
      <c r="C39" s="60" t="s">
        <v>709</v>
      </c>
      <c r="D39" s="60">
        <v>2020</v>
      </c>
      <c r="E39" s="60">
        <v>2020</v>
      </c>
      <c r="F39" s="2" t="s">
        <v>710</v>
      </c>
      <c r="G39" s="70">
        <v>1000</v>
      </c>
      <c r="H39" s="70">
        <v>975</v>
      </c>
      <c r="I39" s="70">
        <v>1250</v>
      </c>
      <c r="J39" s="35">
        <v>0.78</v>
      </c>
      <c r="K39" s="70" t="s">
        <v>37</v>
      </c>
    </row>
    <row r="40" spans="1:21" ht="72" x14ac:dyDescent="0.3">
      <c r="A40" s="155">
        <v>1300</v>
      </c>
      <c r="B40" s="155" t="s">
        <v>146</v>
      </c>
      <c r="C40" s="60" t="s">
        <v>711</v>
      </c>
      <c r="D40" s="60">
        <v>2020</v>
      </c>
      <c r="E40" s="60" t="s">
        <v>712</v>
      </c>
      <c r="F40" s="2" t="s">
        <v>713</v>
      </c>
      <c r="G40" s="70">
        <v>9000</v>
      </c>
      <c r="H40" s="70">
        <v>9000</v>
      </c>
      <c r="I40" s="70">
        <v>70000</v>
      </c>
      <c r="J40" s="35">
        <v>0.12857142857142856</v>
      </c>
      <c r="K40" s="70" t="s">
        <v>37</v>
      </c>
      <c r="L40" s="3"/>
      <c r="M40" s="3"/>
      <c r="N40" s="3"/>
      <c r="O40" s="1"/>
      <c r="P40" s="1"/>
      <c r="Q40" s="1"/>
      <c r="R40" s="1"/>
      <c r="S40" s="1"/>
      <c r="T40" s="1"/>
      <c r="U40" s="1"/>
    </row>
    <row r="41" spans="1:21" ht="43.2" x14ac:dyDescent="0.3">
      <c r="A41" s="155">
        <v>1315</v>
      </c>
      <c r="B41" s="60" t="s">
        <v>714</v>
      </c>
      <c r="C41" s="60" t="s">
        <v>715</v>
      </c>
      <c r="D41" s="60">
        <v>2020</v>
      </c>
      <c r="E41" s="60" t="s">
        <v>40</v>
      </c>
      <c r="F41" s="2" t="s">
        <v>716</v>
      </c>
      <c r="G41" s="70">
        <v>1200</v>
      </c>
      <c r="H41" s="70">
        <v>1200</v>
      </c>
      <c r="I41" s="70">
        <v>2500</v>
      </c>
      <c r="J41" s="35">
        <v>0.48</v>
      </c>
      <c r="K41" s="72" t="s">
        <v>37</v>
      </c>
      <c r="L41" s="3"/>
      <c r="M41" s="3"/>
      <c r="N41" s="3"/>
      <c r="O41" s="1"/>
      <c r="P41" s="1"/>
      <c r="Q41" s="1"/>
      <c r="R41" s="1"/>
      <c r="S41" s="1"/>
      <c r="T41" s="1"/>
      <c r="U41" s="1"/>
    </row>
    <row r="43" spans="1:21" ht="20.25" customHeight="1" x14ac:dyDescent="0.3"/>
    <row r="52" spans="8:8" x14ac:dyDescent="0.3">
      <c r="H52" s="47"/>
    </row>
  </sheetData>
  <autoFilter ref="A3:K41" xr:uid="{CD52C685-5C10-4339-BF7A-E74852EF541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E3C2-FCFE-4F97-84B9-D4226D317A38}">
  <sheetPr codeName="Sheet10"/>
  <dimension ref="A1:Z48"/>
  <sheetViews>
    <sheetView topLeftCell="B1" zoomScale="80" zoomScaleNormal="80" workbookViewId="0">
      <pane ySplit="3" topLeftCell="A4" activePane="bottomLeft" state="frozen"/>
      <selection pane="bottomLeft" activeCell="F5" sqref="F5"/>
    </sheetView>
  </sheetViews>
  <sheetFormatPr defaultRowHeight="14.4" x14ac:dyDescent="0.3"/>
  <cols>
    <col min="1" max="1" width="13.08984375" customWidth="1"/>
    <col min="2" max="2" width="20.90625" customWidth="1"/>
    <col min="3" max="3" width="22.1796875" customWidth="1"/>
    <col min="4" max="4" width="14.36328125" style="16" customWidth="1"/>
    <col min="5" max="5" width="16.453125" customWidth="1"/>
    <col min="6" max="6" width="42.453125" customWidth="1"/>
    <col min="7" max="7" width="17.36328125" style="8" customWidth="1"/>
    <col min="8" max="8" width="12.6328125" style="8" customWidth="1"/>
    <col min="9" max="9" width="14.1796875" style="8" customWidth="1"/>
    <col min="10" max="10" width="14.08984375" style="11" customWidth="1"/>
    <col min="11" max="11" width="21.36328125" style="8" customWidth="1"/>
    <col min="12" max="12" width="11.1796875" style="8" customWidth="1"/>
    <col min="13" max="13" width="15.1796875" customWidth="1"/>
    <col min="14" max="14" width="12.1796875" customWidth="1"/>
  </cols>
  <sheetData>
    <row r="1" spans="1:18" ht="23.25" customHeight="1" x14ac:dyDescent="0.3">
      <c r="A1" s="125" t="s">
        <v>121</v>
      </c>
      <c r="B1" s="124"/>
      <c r="C1" s="124"/>
      <c r="D1" s="124"/>
      <c r="E1" s="124"/>
      <c r="F1" s="124"/>
      <c r="G1" s="214">
        <f>SUM(G4:G35)*1000</f>
        <v>1351481729.9999998</v>
      </c>
      <c r="H1" s="214">
        <f t="shared" ref="H1:I1" si="0">SUM(H4:H35)*1000</f>
        <v>807512325.5643543</v>
      </c>
      <c r="I1" s="214">
        <f t="shared" si="0"/>
        <v>2330132000</v>
      </c>
      <c r="J1" s="214"/>
      <c r="K1" s="214">
        <f>SUM(K4:K35)</f>
        <v>184509.963453715</v>
      </c>
      <c r="L1" s="214">
        <f>SUM(L4:L35)</f>
        <v>131592.66514421903</v>
      </c>
      <c r="M1" s="214">
        <f>SUM(M4:M35)</f>
        <v>220.16868206986345</v>
      </c>
      <c r="N1" s="214">
        <f>SUM(N4:N35)</f>
        <v>166787.99892190678</v>
      </c>
    </row>
    <row r="2" spans="1:18" ht="23.25" customHeight="1" x14ac:dyDescent="0.3">
      <c r="A2" s="124"/>
      <c r="B2" s="124"/>
      <c r="C2" s="124"/>
      <c r="D2" s="124"/>
      <c r="E2" s="124"/>
      <c r="F2" s="124"/>
      <c r="G2" s="124"/>
      <c r="H2" s="124"/>
      <c r="I2" s="124"/>
      <c r="J2" s="124"/>
      <c r="K2" s="288" t="s">
        <v>816</v>
      </c>
      <c r="L2" s="289"/>
      <c r="M2" s="289"/>
      <c r="N2" s="289"/>
      <c r="O2" s="1"/>
      <c r="P2" s="1"/>
      <c r="Q2" s="1"/>
    </row>
    <row r="3" spans="1:18" ht="54.75" customHeight="1" thickBot="1" x14ac:dyDescent="0.35">
      <c r="A3" s="145" t="s">
        <v>778</v>
      </c>
      <c r="B3" s="145" t="s">
        <v>141</v>
      </c>
      <c r="C3" s="145" t="s">
        <v>204</v>
      </c>
      <c r="D3" s="145" t="s">
        <v>142</v>
      </c>
      <c r="E3" s="145" t="s">
        <v>785</v>
      </c>
      <c r="F3" s="145" t="s">
        <v>143</v>
      </c>
      <c r="G3" s="224" t="s">
        <v>846</v>
      </c>
      <c r="H3" s="145" t="s">
        <v>786</v>
      </c>
      <c r="I3" s="145" t="s">
        <v>145</v>
      </c>
      <c r="J3" s="145" t="s">
        <v>787</v>
      </c>
      <c r="K3" s="145" t="s">
        <v>796</v>
      </c>
      <c r="L3" s="255" t="s">
        <v>797</v>
      </c>
      <c r="M3" s="219" t="s">
        <v>799</v>
      </c>
      <c r="N3" s="145" t="s">
        <v>832</v>
      </c>
      <c r="O3" s="1"/>
      <c r="P3" s="1"/>
      <c r="Q3" s="1"/>
      <c r="R3" s="1"/>
    </row>
    <row r="4" spans="1:18" ht="28.8" x14ac:dyDescent="0.3">
      <c r="A4" s="60">
        <v>1031</v>
      </c>
      <c r="B4" s="2" t="s">
        <v>835</v>
      </c>
      <c r="C4" s="2" t="s">
        <v>465</v>
      </c>
      <c r="D4" s="60">
        <v>2017</v>
      </c>
      <c r="E4" s="60" t="s">
        <v>42</v>
      </c>
      <c r="F4" s="74" t="s">
        <v>836</v>
      </c>
      <c r="G4" s="34">
        <v>12500</v>
      </c>
      <c r="H4" s="34">
        <v>10237.5</v>
      </c>
      <c r="I4" s="34">
        <v>22000</v>
      </c>
      <c r="J4" s="35">
        <v>0.46534090909090908</v>
      </c>
      <c r="K4" s="156" t="s">
        <v>37</v>
      </c>
      <c r="L4" s="156" t="s">
        <v>37</v>
      </c>
      <c r="M4" s="70">
        <v>12.45950284090909</v>
      </c>
      <c r="N4" s="70">
        <v>39553.977272727272</v>
      </c>
      <c r="O4" s="1"/>
      <c r="P4" s="1"/>
      <c r="Q4" s="1"/>
      <c r="R4" s="1"/>
    </row>
    <row r="5" spans="1:18" ht="57.6" x14ac:dyDescent="0.3">
      <c r="A5" s="60">
        <v>1038</v>
      </c>
      <c r="B5" s="2" t="s">
        <v>468</v>
      </c>
      <c r="C5" s="2" t="s">
        <v>469</v>
      </c>
      <c r="D5" s="60">
        <v>2016</v>
      </c>
      <c r="E5" s="60" t="s">
        <v>57</v>
      </c>
      <c r="F5" s="74" t="s">
        <v>470</v>
      </c>
      <c r="G5" s="34">
        <v>14055</v>
      </c>
      <c r="H5" s="34">
        <v>12180.974247629518</v>
      </c>
      <c r="I5" s="34">
        <v>24200</v>
      </c>
      <c r="J5" s="35">
        <v>0.50334604329047594</v>
      </c>
      <c r="K5" s="156" t="s">
        <v>37</v>
      </c>
      <c r="L5" s="156" t="s">
        <v>37</v>
      </c>
      <c r="M5" s="70">
        <v>30.704108640719031</v>
      </c>
      <c r="N5" s="70">
        <v>97145.786355061864</v>
      </c>
      <c r="O5" s="1"/>
      <c r="P5" s="1"/>
      <c r="Q5" s="1"/>
      <c r="R5" s="1"/>
    </row>
    <row r="6" spans="1:18" ht="28.8" x14ac:dyDescent="0.3">
      <c r="A6" s="74">
        <v>1061</v>
      </c>
      <c r="B6" s="74" t="s">
        <v>0</v>
      </c>
      <c r="C6" s="74" t="s">
        <v>559</v>
      </c>
      <c r="D6" s="74">
        <v>2016</v>
      </c>
      <c r="E6" s="74" t="s">
        <v>69</v>
      </c>
      <c r="F6" s="74" t="s">
        <v>560</v>
      </c>
      <c r="G6" s="17">
        <v>14452.135</v>
      </c>
      <c r="H6" s="6">
        <v>10957.858305878035</v>
      </c>
      <c r="I6" s="6">
        <v>19303</v>
      </c>
      <c r="J6" s="31">
        <v>0.56767643920002253</v>
      </c>
      <c r="K6" s="62" t="s">
        <v>37</v>
      </c>
      <c r="L6" s="62" t="s">
        <v>37</v>
      </c>
      <c r="M6" s="2"/>
      <c r="N6" s="270"/>
      <c r="O6" s="1"/>
      <c r="P6" s="1"/>
      <c r="Q6" s="1"/>
      <c r="R6" s="1"/>
    </row>
    <row r="7" spans="1:18" ht="72" x14ac:dyDescent="0.3">
      <c r="A7" s="74">
        <v>1062</v>
      </c>
      <c r="B7" s="74" t="s">
        <v>557</v>
      </c>
      <c r="C7" s="74" t="s">
        <v>23</v>
      </c>
      <c r="D7" s="74">
        <v>2016</v>
      </c>
      <c r="E7" s="74" t="s">
        <v>58</v>
      </c>
      <c r="F7" s="74" t="s">
        <v>558</v>
      </c>
      <c r="G7" s="17">
        <v>17720.670999999998</v>
      </c>
      <c r="H7" s="6">
        <v>13768.766844088397</v>
      </c>
      <c r="I7" s="58">
        <v>18800</v>
      </c>
      <c r="J7" s="9">
        <v>0.73238121511108512</v>
      </c>
      <c r="K7" s="65">
        <v>14647.6243022217</v>
      </c>
      <c r="L7" s="65">
        <v>14647.6243022217</v>
      </c>
      <c r="M7" s="2" t="s">
        <v>37</v>
      </c>
      <c r="N7" s="270"/>
      <c r="O7" s="1"/>
      <c r="P7" s="1"/>
      <c r="Q7" s="1"/>
      <c r="R7" s="1"/>
    </row>
    <row r="8" spans="1:18" ht="72" x14ac:dyDescent="0.3">
      <c r="A8" s="208">
        <v>1118</v>
      </c>
      <c r="B8" s="155" t="s">
        <v>720</v>
      </c>
      <c r="C8" s="155" t="s">
        <v>721</v>
      </c>
      <c r="D8" s="60"/>
      <c r="E8" s="155" t="s">
        <v>51</v>
      </c>
      <c r="F8" s="53" t="s">
        <v>771</v>
      </c>
      <c r="G8" s="156">
        <v>66523</v>
      </c>
      <c r="H8" s="156">
        <v>66143.729882368483</v>
      </c>
      <c r="I8" s="156">
        <v>155000</v>
      </c>
      <c r="J8" s="258">
        <v>0.42673374117657087</v>
      </c>
      <c r="K8" s="156" t="s">
        <v>37</v>
      </c>
      <c r="L8" s="156" t="s">
        <v>37</v>
      </c>
      <c r="M8" s="2"/>
      <c r="N8" s="270"/>
      <c r="O8" s="1"/>
      <c r="P8" s="1"/>
      <c r="Q8" s="1"/>
      <c r="R8" s="1"/>
    </row>
    <row r="9" spans="1:18" ht="43.2" x14ac:dyDescent="0.3">
      <c r="A9" s="74">
        <v>1132</v>
      </c>
      <c r="B9" s="74" t="s">
        <v>18</v>
      </c>
      <c r="C9" s="74" t="s">
        <v>528</v>
      </c>
      <c r="D9" s="74">
        <v>2018</v>
      </c>
      <c r="E9" s="74" t="s">
        <v>44</v>
      </c>
      <c r="F9" s="74" t="s">
        <v>547</v>
      </c>
      <c r="G9" s="17">
        <v>14400</v>
      </c>
      <c r="H9" s="6">
        <v>9257.15</v>
      </c>
      <c r="I9" s="6">
        <v>14400</v>
      </c>
      <c r="J9" s="9">
        <v>0.64285763888888892</v>
      </c>
      <c r="K9" s="156" t="s">
        <v>37</v>
      </c>
      <c r="L9" s="156" t="s">
        <v>37</v>
      </c>
      <c r="M9" s="2"/>
      <c r="N9" s="270"/>
      <c r="O9" s="1"/>
      <c r="P9" s="1"/>
      <c r="Q9" s="1"/>
      <c r="R9" s="1"/>
    </row>
    <row r="10" spans="1:18" ht="28.8" x14ac:dyDescent="0.3">
      <c r="A10" s="75">
        <v>1137</v>
      </c>
      <c r="B10" s="75" t="s">
        <v>6</v>
      </c>
      <c r="C10" s="74" t="s">
        <v>530</v>
      </c>
      <c r="D10" s="74">
        <v>2019</v>
      </c>
      <c r="E10" s="74" t="s">
        <v>44</v>
      </c>
      <c r="F10" s="74" t="s">
        <v>531</v>
      </c>
      <c r="G10" s="17">
        <v>37748</v>
      </c>
      <c r="H10" s="6">
        <v>30748.398606557377</v>
      </c>
      <c r="I10" s="6">
        <v>37748</v>
      </c>
      <c r="J10" s="9">
        <v>0.81457027144636474</v>
      </c>
      <c r="K10" s="65">
        <v>11403.983800249105</v>
      </c>
      <c r="L10" s="65">
        <v>11403.983800249105</v>
      </c>
      <c r="M10" s="2" t="s">
        <v>37</v>
      </c>
      <c r="N10" s="270"/>
      <c r="O10" s="1"/>
      <c r="P10" s="1"/>
      <c r="Q10" s="1"/>
      <c r="R10" s="1"/>
    </row>
    <row r="11" spans="1:18" ht="28.8" x14ac:dyDescent="0.3">
      <c r="A11" s="74">
        <v>1142</v>
      </c>
      <c r="B11" s="74" t="s">
        <v>301</v>
      </c>
      <c r="C11" s="74" t="s">
        <v>545</v>
      </c>
      <c r="D11" s="74">
        <v>2018</v>
      </c>
      <c r="E11" s="74" t="s">
        <v>43</v>
      </c>
      <c r="F11" s="74" t="s">
        <v>546</v>
      </c>
      <c r="G11" s="57">
        <v>400</v>
      </c>
      <c r="H11" s="6">
        <v>373.33333333333331</v>
      </c>
      <c r="I11" s="6">
        <v>817</v>
      </c>
      <c r="J11" s="9">
        <v>0.4569563443492452</v>
      </c>
      <c r="K11" s="17">
        <v>137.08690330477356</v>
      </c>
      <c r="L11" s="17">
        <v>137.08690330477356</v>
      </c>
      <c r="M11" s="2" t="s">
        <v>37</v>
      </c>
      <c r="N11" s="270"/>
      <c r="O11" s="1"/>
      <c r="P11" s="1"/>
      <c r="Q11" s="1"/>
      <c r="R11" s="1"/>
    </row>
    <row r="12" spans="1:18" ht="28.8" x14ac:dyDescent="0.3">
      <c r="A12" s="74">
        <v>1151</v>
      </c>
      <c r="B12" s="74" t="s">
        <v>13</v>
      </c>
      <c r="C12" s="74" t="s">
        <v>541</v>
      </c>
      <c r="D12" s="74">
        <v>2018</v>
      </c>
      <c r="E12" s="74" t="s">
        <v>44</v>
      </c>
      <c r="F12" s="74" t="s">
        <v>542</v>
      </c>
      <c r="G12" s="37">
        <v>1035</v>
      </c>
      <c r="H12" s="72">
        <v>843.46450000000004</v>
      </c>
      <c r="I12" s="72">
        <v>1725</v>
      </c>
      <c r="J12" s="73">
        <v>0.48896492753623189</v>
      </c>
      <c r="K12" s="37">
        <v>342.27544927536235</v>
      </c>
      <c r="L12" s="37">
        <v>342.27544927536235</v>
      </c>
      <c r="M12" s="2" t="s">
        <v>37</v>
      </c>
      <c r="N12" s="270"/>
      <c r="O12" s="1"/>
      <c r="P12" s="1"/>
      <c r="Q12" s="1"/>
      <c r="R12" s="1"/>
    </row>
    <row r="13" spans="1:18" ht="57.6" x14ac:dyDescent="0.3">
      <c r="A13" s="75">
        <v>1212</v>
      </c>
      <c r="B13" s="75" t="s">
        <v>6</v>
      </c>
      <c r="C13" s="74" t="s">
        <v>528</v>
      </c>
      <c r="D13" s="74">
        <v>2019</v>
      </c>
      <c r="E13" s="74">
        <v>2019</v>
      </c>
      <c r="F13" s="74" t="s">
        <v>529</v>
      </c>
      <c r="G13" s="17">
        <v>27000</v>
      </c>
      <c r="H13" s="6">
        <v>21214.29</v>
      </c>
      <c r="I13" s="6">
        <v>27000</v>
      </c>
      <c r="J13" s="9">
        <v>0.78571444444444449</v>
      </c>
      <c r="K13" s="17">
        <v>1414.2860000000001</v>
      </c>
      <c r="L13" s="17">
        <v>1414.2860000000001</v>
      </c>
      <c r="M13" s="257">
        <v>141.42860000000002</v>
      </c>
      <c r="N13" s="270"/>
      <c r="O13" s="1"/>
      <c r="P13" s="1"/>
      <c r="Q13" s="1"/>
      <c r="R13" s="1"/>
    </row>
    <row r="14" spans="1:18" ht="28.8" x14ac:dyDescent="0.3">
      <c r="A14" s="75">
        <v>1213</v>
      </c>
      <c r="B14" s="75" t="s">
        <v>6</v>
      </c>
      <c r="C14" s="74" t="s">
        <v>526</v>
      </c>
      <c r="D14" s="74">
        <v>2019</v>
      </c>
      <c r="E14" s="74">
        <v>2019</v>
      </c>
      <c r="F14" s="74" t="s">
        <v>527</v>
      </c>
      <c r="G14" s="17">
        <v>7300</v>
      </c>
      <c r="H14" s="6">
        <v>6569.9940163934425</v>
      </c>
      <c r="I14" s="6">
        <v>7300</v>
      </c>
      <c r="J14" s="9">
        <v>0.89999918032786885</v>
      </c>
      <c r="K14" s="156" t="s">
        <v>37</v>
      </c>
      <c r="L14" s="156" t="s">
        <v>37</v>
      </c>
      <c r="M14" s="2"/>
      <c r="N14" s="270"/>
      <c r="O14" s="1"/>
      <c r="P14" s="1"/>
      <c r="Q14" s="1"/>
      <c r="R14" s="1"/>
    </row>
    <row r="15" spans="1:18" ht="57.6" x14ac:dyDescent="0.3">
      <c r="A15" s="75">
        <v>1235</v>
      </c>
      <c r="B15" s="75" t="s">
        <v>0</v>
      </c>
      <c r="C15" s="74" t="s">
        <v>536</v>
      </c>
      <c r="D15" s="74">
        <v>2019</v>
      </c>
      <c r="E15" s="74">
        <v>2020</v>
      </c>
      <c r="F15" s="74" t="s">
        <v>537</v>
      </c>
      <c r="G15" s="37">
        <v>23000</v>
      </c>
      <c r="H15" s="72">
        <v>22303.027714285712</v>
      </c>
      <c r="I15" s="72">
        <v>33000</v>
      </c>
      <c r="J15" s="73">
        <v>0.67584932467532466</v>
      </c>
      <c r="K15" s="156" t="s">
        <v>37</v>
      </c>
      <c r="L15" s="156" t="s">
        <v>37</v>
      </c>
      <c r="M15" s="2"/>
      <c r="N15" s="270"/>
      <c r="O15" s="1"/>
      <c r="P15" s="1"/>
      <c r="Q15" s="1"/>
      <c r="R15" s="1"/>
    </row>
    <row r="16" spans="1:18" ht="57.6" x14ac:dyDescent="0.3">
      <c r="A16" s="74">
        <v>1260</v>
      </c>
      <c r="B16" s="74" t="s">
        <v>0</v>
      </c>
      <c r="C16" s="74" t="s">
        <v>563</v>
      </c>
      <c r="D16" s="74">
        <v>2016</v>
      </c>
      <c r="E16" s="74">
        <v>2016</v>
      </c>
      <c r="F16" s="74" t="s">
        <v>830</v>
      </c>
      <c r="G16" s="17">
        <v>30000</v>
      </c>
      <c r="H16" s="6">
        <v>22500</v>
      </c>
      <c r="I16" s="58">
        <v>30000</v>
      </c>
      <c r="J16" s="9">
        <v>0.75</v>
      </c>
      <c r="K16" s="156" t="s">
        <v>37</v>
      </c>
      <c r="L16" s="156" t="s">
        <v>37</v>
      </c>
      <c r="M16" s="2"/>
      <c r="N16" s="270"/>
      <c r="O16" s="1"/>
      <c r="P16" s="1"/>
      <c r="Q16" s="1"/>
      <c r="R16" s="1"/>
    </row>
    <row r="17" spans="1:26" ht="57.6" x14ac:dyDescent="0.3">
      <c r="A17" s="74">
        <v>1264</v>
      </c>
      <c r="B17" s="74" t="s">
        <v>301</v>
      </c>
      <c r="C17" s="74" t="s">
        <v>532</v>
      </c>
      <c r="D17" s="74">
        <v>2019</v>
      </c>
      <c r="E17" s="74" t="s">
        <v>39</v>
      </c>
      <c r="F17" s="74" t="s">
        <v>533</v>
      </c>
      <c r="G17" s="17">
        <v>7500</v>
      </c>
      <c r="H17" s="6">
        <v>7250</v>
      </c>
      <c r="I17" s="6">
        <v>9000</v>
      </c>
      <c r="J17" s="9">
        <v>0.80555555555555558</v>
      </c>
      <c r="K17" s="156" t="s">
        <v>37</v>
      </c>
      <c r="L17" s="156" t="s">
        <v>37</v>
      </c>
      <c r="M17" s="2"/>
      <c r="N17" s="270"/>
      <c r="O17" s="1"/>
      <c r="P17" s="1"/>
      <c r="Q17" s="1"/>
      <c r="R17" s="1"/>
    </row>
    <row r="18" spans="1:26" ht="57.6" x14ac:dyDescent="0.3">
      <c r="A18" s="60">
        <v>1032</v>
      </c>
      <c r="B18" s="2" t="s">
        <v>835</v>
      </c>
      <c r="C18" s="2" t="s">
        <v>466</v>
      </c>
      <c r="D18" s="60">
        <v>2016</v>
      </c>
      <c r="E18" s="60">
        <v>2016</v>
      </c>
      <c r="F18" s="74" t="s">
        <v>467</v>
      </c>
      <c r="G18" s="34">
        <v>7500</v>
      </c>
      <c r="H18" s="34">
        <v>6000</v>
      </c>
      <c r="I18" s="34">
        <v>17000</v>
      </c>
      <c r="J18" s="35">
        <v>0.35294117647058826</v>
      </c>
      <c r="K18" s="156" t="s">
        <v>37</v>
      </c>
      <c r="L18" s="156" t="s">
        <v>37</v>
      </c>
      <c r="M18" s="70">
        <v>3.1764705882352944</v>
      </c>
      <c r="N18" s="70">
        <v>10588.235294117647</v>
      </c>
      <c r="O18" s="1"/>
      <c r="P18" s="1"/>
      <c r="Q18" s="1"/>
      <c r="R18" s="1"/>
    </row>
    <row r="19" spans="1:26" ht="28.8" x14ac:dyDescent="0.3">
      <c r="A19" s="74">
        <v>1059</v>
      </c>
      <c r="B19" s="74" t="s">
        <v>21</v>
      </c>
      <c r="C19" s="74" t="s">
        <v>553</v>
      </c>
      <c r="D19" s="74">
        <v>2017</v>
      </c>
      <c r="E19" s="74" t="s">
        <v>69</v>
      </c>
      <c r="F19" s="74" t="s">
        <v>554</v>
      </c>
      <c r="G19" s="17">
        <v>6978.9260000000004</v>
      </c>
      <c r="H19" s="6">
        <v>5138.3010650081414</v>
      </c>
      <c r="I19" s="6">
        <v>32250</v>
      </c>
      <c r="J19" s="9">
        <v>0.15932716480645398</v>
      </c>
      <c r="K19" s="62" t="s">
        <v>37</v>
      </c>
      <c r="L19" s="62" t="s">
        <v>37</v>
      </c>
      <c r="M19" s="2"/>
      <c r="N19" s="270"/>
      <c r="O19" s="1"/>
      <c r="P19" s="1"/>
      <c r="Q19" s="1"/>
      <c r="R19" s="1"/>
    </row>
    <row r="20" spans="1:26" ht="57.6" x14ac:dyDescent="0.3">
      <c r="A20" s="75">
        <v>1211</v>
      </c>
      <c r="B20" s="75" t="s">
        <v>3</v>
      </c>
      <c r="C20" s="74" t="s">
        <v>540</v>
      </c>
      <c r="D20" s="74">
        <v>2019</v>
      </c>
      <c r="E20" s="74">
        <v>2019</v>
      </c>
      <c r="F20" s="74" t="s">
        <v>837</v>
      </c>
      <c r="G20" s="72">
        <v>6000</v>
      </c>
      <c r="H20" s="72">
        <v>5550</v>
      </c>
      <c r="I20" s="72">
        <v>6000</v>
      </c>
      <c r="J20" s="73">
        <v>0.92500000000000004</v>
      </c>
      <c r="K20" s="156" t="s">
        <v>37</v>
      </c>
      <c r="L20" s="156" t="s">
        <v>37</v>
      </c>
      <c r="M20" s="2"/>
      <c r="N20" s="270"/>
      <c r="O20" s="1"/>
      <c r="P20" s="1"/>
      <c r="Q20" s="1"/>
      <c r="R20" s="1"/>
    </row>
    <row r="21" spans="1:26" ht="43.2" x14ac:dyDescent="0.3">
      <c r="A21" s="75">
        <v>1214</v>
      </c>
      <c r="B21" s="75" t="s">
        <v>6</v>
      </c>
      <c r="C21" s="74" t="s">
        <v>524</v>
      </c>
      <c r="D21" s="74">
        <v>2019</v>
      </c>
      <c r="E21" s="74" t="s">
        <v>39</v>
      </c>
      <c r="F21" s="74" t="s">
        <v>525</v>
      </c>
      <c r="G21" s="17">
        <v>3200</v>
      </c>
      <c r="H21" s="6">
        <v>2879.9973770491802</v>
      </c>
      <c r="I21" s="58">
        <v>20000</v>
      </c>
      <c r="J21" s="9">
        <v>0.14399986885245902</v>
      </c>
      <c r="K21" s="156" t="s">
        <v>37</v>
      </c>
      <c r="L21" s="156" t="s">
        <v>37</v>
      </c>
      <c r="M21" s="2"/>
      <c r="N21" s="270"/>
      <c r="O21" s="1"/>
      <c r="P21" s="1"/>
      <c r="Q21" s="1"/>
      <c r="R21" s="1"/>
    </row>
    <row r="22" spans="1:26" ht="28.8" x14ac:dyDescent="0.3">
      <c r="A22" s="59">
        <v>1261</v>
      </c>
      <c r="B22" s="2" t="s">
        <v>835</v>
      </c>
      <c r="C22" s="5" t="s">
        <v>409</v>
      </c>
      <c r="D22" s="5">
        <v>2015</v>
      </c>
      <c r="E22" s="5">
        <v>2016</v>
      </c>
      <c r="F22" s="76" t="s">
        <v>410</v>
      </c>
      <c r="G22" s="157">
        <v>16000</v>
      </c>
      <c r="H22" s="17">
        <v>8000</v>
      </c>
      <c r="I22" s="157">
        <v>16000</v>
      </c>
      <c r="J22" s="80">
        <v>0.5</v>
      </c>
      <c r="K22" s="70" t="s">
        <v>37</v>
      </c>
      <c r="L22" s="156" t="s">
        <v>37</v>
      </c>
      <c r="M22" s="17">
        <v>6</v>
      </c>
      <c r="N22" s="6">
        <v>19500</v>
      </c>
      <c r="O22" s="1"/>
      <c r="P22" s="1"/>
      <c r="Q22" s="1"/>
      <c r="R22" s="1"/>
    </row>
    <row r="23" spans="1:26" ht="72" x14ac:dyDescent="0.3">
      <c r="A23" s="74">
        <v>1269</v>
      </c>
      <c r="B23" s="74" t="s">
        <v>301</v>
      </c>
      <c r="C23" s="76" t="s">
        <v>534</v>
      </c>
      <c r="D23" s="76">
        <v>2019</v>
      </c>
      <c r="E23" s="76" t="s">
        <v>39</v>
      </c>
      <c r="F23" s="76" t="s">
        <v>535</v>
      </c>
      <c r="G23" s="72">
        <v>640</v>
      </c>
      <c r="H23" s="72">
        <v>618.66666666666663</v>
      </c>
      <c r="I23" s="72">
        <v>640</v>
      </c>
      <c r="J23" s="73">
        <v>0.96666666666666656</v>
      </c>
      <c r="K23" s="156" t="s">
        <v>37</v>
      </c>
      <c r="L23" s="156" t="s">
        <v>37</v>
      </c>
      <c r="M23" s="2"/>
      <c r="N23" s="270"/>
      <c r="O23" s="1"/>
      <c r="P23" s="1"/>
      <c r="Q23" s="1"/>
      <c r="R23" s="1"/>
    </row>
    <row r="24" spans="1:26" ht="43.2" x14ac:dyDescent="0.3">
      <c r="A24" s="75">
        <v>1057</v>
      </c>
      <c r="B24" s="75" t="s">
        <v>4</v>
      </c>
      <c r="C24" s="74" t="s">
        <v>522</v>
      </c>
      <c r="D24" s="74">
        <v>2019</v>
      </c>
      <c r="E24" s="74" t="s">
        <v>53</v>
      </c>
      <c r="F24" s="74" t="s">
        <v>523</v>
      </c>
      <c r="G24" s="17">
        <v>87200</v>
      </c>
      <c r="H24" s="6">
        <v>70558.311173623064</v>
      </c>
      <c r="I24" s="6">
        <v>620000</v>
      </c>
      <c r="J24" s="9">
        <v>0.11380372769939204</v>
      </c>
      <c r="K24" s="6">
        <v>14794.484600920965</v>
      </c>
      <c r="L24" s="6">
        <v>2958.8969201841928</v>
      </c>
      <c r="M24" s="2" t="s">
        <v>37</v>
      </c>
      <c r="N24" s="270"/>
      <c r="O24" s="1"/>
      <c r="P24" s="1"/>
      <c r="Q24" s="1"/>
      <c r="R24" s="1"/>
    </row>
    <row r="25" spans="1:26" ht="43.2" x14ac:dyDescent="0.3">
      <c r="A25" s="74">
        <v>1086</v>
      </c>
      <c r="B25" s="74" t="s">
        <v>568</v>
      </c>
      <c r="C25" s="74" t="s">
        <v>569</v>
      </c>
      <c r="D25" s="74">
        <v>2012</v>
      </c>
      <c r="E25" s="74" t="s">
        <v>68</v>
      </c>
      <c r="F25" s="74" t="s">
        <v>570</v>
      </c>
      <c r="G25" s="17">
        <v>234000</v>
      </c>
      <c r="H25" s="6">
        <v>161039.95000000001</v>
      </c>
      <c r="I25" s="6">
        <v>234000</v>
      </c>
      <c r="J25" s="9">
        <v>0.68820491452991461</v>
      </c>
      <c r="K25" s="6">
        <v>55056.393162393164</v>
      </c>
      <c r="L25" s="6">
        <v>20646.147435897437</v>
      </c>
      <c r="M25" s="2" t="s">
        <v>37</v>
      </c>
      <c r="N25" s="270"/>
      <c r="O25" s="1"/>
      <c r="P25" s="1"/>
      <c r="Q25" s="1"/>
      <c r="R25" s="1"/>
    </row>
    <row r="26" spans="1:26" ht="57.6" x14ac:dyDescent="0.3">
      <c r="A26" s="74">
        <v>1121</v>
      </c>
      <c r="B26" s="74" t="s">
        <v>548</v>
      </c>
      <c r="C26" s="74" t="s">
        <v>549</v>
      </c>
      <c r="D26" s="74">
        <v>2017</v>
      </c>
      <c r="E26" s="74" t="s">
        <v>44</v>
      </c>
      <c r="F26" s="76" t="s">
        <v>550</v>
      </c>
      <c r="G26" s="57">
        <v>3600</v>
      </c>
      <c r="H26" s="6">
        <v>3168</v>
      </c>
      <c r="I26" s="6">
        <v>3800</v>
      </c>
      <c r="J26" s="9">
        <v>0.83368421052631581</v>
      </c>
      <c r="K26" s="6">
        <v>416.84210526315792</v>
      </c>
      <c r="L26" s="6">
        <v>416.84210526315792</v>
      </c>
      <c r="M26" s="2" t="s">
        <v>37</v>
      </c>
      <c r="N26" s="270"/>
      <c r="O26" s="1"/>
      <c r="P26" s="1"/>
      <c r="Q26" s="1"/>
      <c r="R26" s="1"/>
    </row>
    <row r="27" spans="1:26" ht="57.6" x14ac:dyDescent="0.3">
      <c r="A27" s="75">
        <v>1219</v>
      </c>
      <c r="B27" s="75" t="s">
        <v>0</v>
      </c>
      <c r="C27" s="74" t="s">
        <v>538</v>
      </c>
      <c r="D27" s="74">
        <v>2019</v>
      </c>
      <c r="E27" s="74" t="s">
        <v>47</v>
      </c>
      <c r="F27" s="76" t="s">
        <v>539</v>
      </c>
      <c r="G27" s="37">
        <v>107000</v>
      </c>
      <c r="H27" s="72">
        <v>102545.44423376623</v>
      </c>
      <c r="I27" s="72">
        <v>113970</v>
      </c>
      <c r="J27" s="73">
        <v>0.89975821912578957</v>
      </c>
      <c r="K27" s="156" t="s">
        <v>37</v>
      </c>
      <c r="L27" s="156" t="s">
        <v>37</v>
      </c>
      <c r="M27" s="2"/>
      <c r="N27" s="270"/>
      <c r="O27" s="1"/>
      <c r="P27" s="1"/>
      <c r="Q27" s="1"/>
      <c r="R27" s="1"/>
    </row>
    <row r="28" spans="1:26" ht="72" x14ac:dyDescent="0.3">
      <c r="A28" s="29">
        <v>1298</v>
      </c>
      <c r="B28" s="155" t="s">
        <v>717</v>
      </c>
      <c r="C28" s="155" t="s">
        <v>772</v>
      </c>
      <c r="D28" s="76">
        <v>2020</v>
      </c>
      <c r="E28" s="155" t="s">
        <v>718</v>
      </c>
      <c r="F28" s="5" t="s">
        <v>719</v>
      </c>
      <c r="G28" s="156">
        <v>362101</v>
      </c>
      <c r="H28" s="156">
        <v>3599</v>
      </c>
      <c r="I28" s="156">
        <v>362101</v>
      </c>
      <c r="J28" s="258">
        <v>9.9392158541401435E-3</v>
      </c>
      <c r="K28" s="156">
        <v>646.04903051910935</v>
      </c>
      <c r="L28" s="156">
        <v>646.04903051910935</v>
      </c>
      <c r="M28" s="2" t="s">
        <v>37</v>
      </c>
      <c r="N28" s="270"/>
      <c r="O28" s="1"/>
      <c r="P28" s="1"/>
      <c r="Q28" s="1"/>
      <c r="R28" s="1"/>
    </row>
    <row r="29" spans="1:26" ht="57.6" x14ac:dyDescent="0.3">
      <c r="A29" s="74">
        <v>1060</v>
      </c>
      <c r="B29" s="74" t="s">
        <v>21</v>
      </c>
      <c r="C29" s="74" t="s">
        <v>561</v>
      </c>
      <c r="D29" s="74">
        <v>2016</v>
      </c>
      <c r="E29" s="74" t="s">
        <v>69</v>
      </c>
      <c r="F29" s="74" t="s">
        <v>562</v>
      </c>
      <c r="G29" s="57">
        <v>60792.998</v>
      </c>
      <c r="H29" s="6">
        <v>45915.953785025435</v>
      </c>
      <c r="I29" s="6">
        <v>72553</v>
      </c>
      <c r="J29" s="9">
        <v>0.63286085737358111</v>
      </c>
      <c r="K29" s="17">
        <v>63286.085737358102</v>
      </c>
      <c r="L29" s="17">
        <v>63286.085737358102</v>
      </c>
      <c r="M29" s="2" t="s">
        <v>37</v>
      </c>
      <c r="N29" s="270"/>
      <c r="O29" s="1"/>
      <c r="P29" s="1"/>
      <c r="Q29" s="1"/>
      <c r="R29" s="1"/>
    </row>
    <row r="30" spans="1:26" ht="86.4" x14ac:dyDescent="0.3">
      <c r="A30" s="75">
        <v>1058</v>
      </c>
      <c r="B30" s="75" t="s">
        <v>4</v>
      </c>
      <c r="C30" s="74" t="s">
        <v>520</v>
      </c>
      <c r="D30" s="74">
        <v>2019</v>
      </c>
      <c r="E30" s="74" t="s">
        <v>67</v>
      </c>
      <c r="F30" s="74" t="s">
        <v>521</v>
      </c>
      <c r="G30" s="17">
        <v>56000</v>
      </c>
      <c r="H30" s="6">
        <v>48729.159312681273</v>
      </c>
      <c r="I30" s="6">
        <v>220000</v>
      </c>
      <c r="J30" s="9">
        <v>0.22149617869400579</v>
      </c>
      <c r="K30" s="6">
        <v>11140.150307415021</v>
      </c>
      <c r="L30" s="6">
        <v>4468.6854051515675</v>
      </c>
      <c r="M30" s="2" t="s">
        <v>37</v>
      </c>
      <c r="N30" s="270"/>
      <c r="O30" s="1"/>
      <c r="P30" s="1"/>
      <c r="Q30" s="1"/>
      <c r="R30" s="1"/>
    </row>
    <row r="31" spans="1:26" ht="72" x14ac:dyDescent="0.3">
      <c r="A31" s="74">
        <v>1079</v>
      </c>
      <c r="B31" s="74" t="s">
        <v>20</v>
      </c>
      <c r="C31" s="74" t="s">
        <v>555</v>
      </c>
      <c r="D31" s="74">
        <v>2017</v>
      </c>
      <c r="E31" s="74" t="s">
        <v>56</v>
      </c>
      <c r="F31" s="74" t="s">
        <v>556</v>
      </c>
      <c r="G31" s="17">
        <v>84000</v>
      </c>
      <c r="H31" s="6">
        <v>75223.89</v>
      </c>
      <c r="I31" s="6">
        <v>109500</v>
      </c>
      <c r="J31" s="9">
        <v>0.68697616438356168</v>
      </c>
      <c r="K31" s="6">
        <v>8587.2020547945212</v>
      </c>
      <c r="L31" s="6">
        <v>8587.2020547945212</v>
      </c>
      <c r="M31" s="2" t="s">
        <v>37</v>
      </c>
      <c r="N31" s="271"/>
      <c r="O31" s="1"/>
      <c r="P31" s="1"/>
      <c r="Q31" s="1"/>
      <c r="R31" s="1"/>
    </row>
    <row r="32" spans="1:26" ht="43.2" x14ac:dyDescent="0.3">
      <c r="A32" s="74">
        <v>1146</v>
      </c>
      <c r="B32" s="74" t="s">
        <v>13</v>
      </c>
      <c r="C32" s="74" t="s">
        <v>543</v>
      </c>
      <c r="D32" s="74">
        <v>2018</v>
      </c>
      <c r="E32" s="74" t="s">
        <v>44</v>
      </c>
      <c r="F32" s="74" t="s">
        <v>544</v>
      </c>
      <c r="G32" s="57">
        <v>1035</v>
      </c>
      <c r="H32" s="6">
        <v>843.46450000000004</v>
      </c>
      <c r="I32" s="6">
        <v>1725</v>
      </c>
      <c r="J32" s="9">
        <v>0.48896492753623189</v>
      </c>
      <c r="K32" s="156" t="s">
        <v>37</v>
      </c>
      <c r="L32" s="156" t="s">
        <v>37</v>
      </c>
      <c r="M32" s="60"/>
      <c r="N32" s="282"/>
      <c r="O32" s="1"/>
      <c r="P32" s="1"/>
      <c r="Q32" s="3"/>
      <c r="R32" s="3"/>
      <c r="S32" s="1"/>
      <c r="T32" s="1"/>
      <c r="U32" s="1"/>
      <c r="V32" s="1"/>
      <c r="W32" s="1"/>
      <c r="X32" s="1"/>
      <c r="Y32" s="1"/>
      <c r="Z32" s="1"/>
    </row>
    <row r="33" spans="1:26" ht="28.8" x14ac:dyDescent="0.3">
      <c r="A33" s="74">
        <v>1051</v>
      </c>
      <c r="B33" s="74" t="s">
        <v>24</v>
      </c>
      <c r="C33" s="74" t="s">
        <v>566</v>
      </c>
      <c r="D33" s="74">
        <v>2015</v>
      </c>
      <c r="E33" s="256" t="s">
        <v>70</v>
      </c>
      <c r="F33" s="74" t="s">
        <v>567</v>
      </c>
      <c r="G33" s="57">
        <v>11500</v>
      </c>
      <c r="H33" s="6">
        <v>10062.5</v>
      </c>
      <c r="I33" s="6">
        <v>70000</v>
      </c>
      <c r="J33" s="9">
        <v>0.14374999999999999</v>
      </c>
      <c r="K33" s="6">
        <v>575</v>
      </c>
      <c r="L33" s="6">
        <v>575</v>
      </c>
      <c r="M33" s="2" t="s">
        <v>37</v>
      </c>
      <c r="N33" s="282"/>
      <c r="O33" s="1"/>
      <c r="P33" s="1"/>
      <c r="Q33" s="3"/>
      <c r="R33" s="3"/>
      <c r="S33" s="1"/>
      <c r="T33" s="1"/>
      <c r="U33" s="1"/>
      <c r="V33" s="1"/>
      <c r="W33" s="1"/>
      <c r="X33" s="1"/>
      <c r="Y33" s="1"/>
      <c r="Z33" s="1"/>
    </row>
    <row r="34" spans="1:26" ht="57.6" x14ac:dyDescent="0.3">
      <c r="A34" s="74">
        <v>1092</v>
      </c>
      <c r="B34" s="74" t="s">
        <v>19</v>
      </c>
      <c r="C34" s="74" t="s">
        <v>551</v>
      </c>
      <c r="D34" s="74">
        <v>2017</v>
      </c>
      <c r="E34" s="74">
        <v>2017</v>
      </c>
      <c r="F34" s="74" t="s">
        <v>552</v>
      </c>
      <c r="G34" s="17">
        <v>2000</v>
      </c>
      <c r="H34" s="6">
        <v>1650</v>
      </c>
      <c r="I34" s="6">
        <v>2000</v>
      </c>
      <c r="J34" s="9">
        <v>0.82499999999999996</v>
      </c>
      <c r="K34" s="17">
        <v>2062.5</v>
      </c>
      <c r="L34" s="17">
        <v>2062.5</v>
      </c>
      <c r="M34" s="257">
        <v>26.4</v>
      </c>
      <c r="N34" s="282"/>
      <c r="O34" s="1"/>
      <c r="P34" s="1"/>
      <c r="Q34" s="3"/>
      <c r="R34" s="3"/>
      <c r="S34" s="1"/>
      <c r="T34" s="1"/>
      <c r="U34" s="1"/>
      <c r="V34" s="1"/>
      <c r="W34" s="1"/>
      <c r="X34" s="1"/>
      <c r="Y34" s="1"/>
      <c r="Z34" s="1"/>
    </row>
    <row r="35" spans="1:26" ht="86.4" x14ac:dyDescent="0.3">
      <c r="A35" s="74">
        <v>1259</v>
      </c>
      <c r="B35" s="74" t="s">
        <v>0</v>
      </c>
      <c r="C35" s="74" t="s">
        <v>564</v>
      </c>
      <c r="D35" s="74">
        <v>2016</v>
      </c>
      <c r="E35" s="74">
        <v>2016</v>
      </c>
      <c r="F35" s="74" t="s">
        <v>565</v>
      </c>
      <c r="G35" s="285">
        <v>28300</v>
      </c>
      <c r="H35" s="6">
        <v>21641.200000000001</v>
      </c>
      <c r="I35" s="6">
        <v>28300</v>
      </c>
      <c r="J35" s="9">
        <v>0.7647067137809187</v>
      </c>
      <c r="K35" s="156" t="s">
        <v>37</v>
      </c>
      <c r="L35" s="156" t="s">
        <v>37</v>
      </c>
      <c r="M35" s="2"/>
      <c r="N35" s="270"/>
    </row>
    <row r="42" spans="1:26" hidden="1" x14ac:dyDescent="0.3">
      <c r="H42" s="6">
        <v>3168</v>
      </c>
    </row>
    <row r="43" spans="1:26" hidden="1" x14ac:dyDescent="0.3">
      <c r="H43" s="6">
        <v>75223.89</v>
      </c>
    </row>
    <row r="44" spans="1:26" hidden="1" x14ac:dyDescent="0.3">
      <c r="H44" s="8">
        <f>SUM(H42:H43)</f>
        <v>78391.89</v>
      </c>
    </row>
    <row r="45" spans="1:26" hidden="1" x14ac:dyDescent="0.3"/>
    <row r="46" spans="1:26" hidden="1" x14ac:dyDescent="0.3"/>
    <row r="47" spans="1:26" hidden="1" x14ac:dyDescent="0.3">
      <c r="H47" s="8" t="e">
        <f>SUBTOTAL(9,#REF!)</f>
        <v>#REF!</v>
      </c>
    </row>
    <row r="48" spans="1:26" hidden="1" x14ac:dyDescent="0.3"/>
  </sheetData>
  <autoFilter ref="A3:N35" xr:uid="{39CAD5E7-AAC8-4270-8B6A-21C9E166025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06CB-119B-48C9-93E6-7DB0ACBDF8CB}">
  <sheetPr codeName="Sheet12"/>
  <dimension ref="A1:U111"/>
  <sheetViews>
    <sheetView zoomScale="90" zoomScaleNormal="90" workbookViewId="0">
      <pane ySplit="3" topLeftCell="A53" activePane="bottomLeft" state="frozen"/>
      <selection pane="bottomLeft" activeCell="E51" sqref="E51"/>
    </sheetView>
  </sheetViews>
  <sheetFormatPr defaultRowHeight="14.4" x14ac:dyDescent="0.3"/>
  <cols>
    <col min="1" max="1" width="7.36328125" customWidth="1"/>
    <col min="2" max="2" width="20.90625" customWidth="1"/>
    <col min="3" max="3" width="24.453125" customWidth="1"/>
    <col min="4" max="4" width="10.54296875" style="16" customWidth="1"/>
    <col min="5" max="5" width="9" customWidth="1"/>
    <col min="6" max="6" width="39.1796875" customWidth="1"/>
    <col min="7" max="7" width="17.36328125" style="8" customWidth="1"/>
    <col min="8" max="8" width="12.6328125" style="8" customWidth="1"/>
    <col min="9" max="9" width="14.1796875" style="8" customWidth="1"/>
    <col min="10" max="10" width="12.81640625" style="11" customWidth="1"/>
    <col min="11" max="11" width="26.36328125" style="8" customWidth="1"/>
    <col min="12" max="12" width="26.36328125" customWidth="1"/>
    <col min="14" max="15" width="26.36328125" customWidth="1"/>
  </cols>
  <sheetData>
    <row r="1" spans="1:21" ht="22.2" x14ac:dyDescent="0.3">
      <c r="A1" s="129" t="s">
        <v>122</v>
      </c>
      <c r="B1" s="123"/>
      <c r="C1" s="123"/>
      <c r="D1" s="123"/>
      <c r="E1" s="123"/>
      <c r="F1" s="123"/>
      <c r="G1" s="209">
        <f>SUM(G4:G55)*1000</f>
        <v>4499525280</v>
      </c>
      <c r="H1" s="209">
        <f>SUM(H4:H55)*1000</f>
        <v>3874044909.2167697</v>
      </c>
      <c r="I1" s="209">
        <f>SUM(I4:I55)*1000</f>
        <v>8101270720.000001</v>
      </c>
      <c r="J1" s="209"/>
      <c r="K1" s="209">
        <f t="shared" ref="K1" si="0">SUM(K4:K55)</f>
        <v>457740.73561223433</v>
      </c>
    </row>
    <row r="2" spans="1:21" x14ac:dyDescent="0.3">
      <c r="A2" s="123"/>
      <c r="B2" s="123"/>
      <c r="C2" s="123"/>
      <c r="D2" s="123"/>
      <c r="E2" s="123"/>
      <c r="F2" s="123"/>
      <c r="G2" s="123"/>
      <c r="H2" s="123"/>
      <c r="I2" s="123"/>
      <c r="J2" s="123"/>
      <c r="K2" s="128" t="s">
        <v>816</v>
      </c>
    </row>
    <row r="3" spans="1:21" ht="66" customHeight="1" thickBot="1" x14ac:dyDescent="0.35">
      <c r="A3" s="236" t="s">
        <v>778</v>
      </c>
      <c r="B3" s="236" t="s">
        <v>141</v>
      </c>
      <c r="C3" s="236" t="s">
        <v>204</v>
      </c>
      <c r="D3" s="236" t="s">
        <v>142</v>
      </c>
      <c r="E3" s="236" t="s">
        <v>792</v>
      </c>
      <c r="F3" s="236" t="s">
        <v>143</v>
      </c>
      <c r="G3" s="224" t="s">
        <v>846</v>
      </c>
      <c r="H3" s="236" t="s">
        <v>786</v>
      </c>
      <c r="I3" s="236" t="s">
        <v>145</v>
      </c>
      <c r="J3" s="236" t="s">
        <v>787</v>
      </c>
      <c r="K3" s="236" t="s">
        <v>791</v>
      </c>
      <c r="L3" s="3"/>
      <c r="M3" s="3"/>
      <c r="N3" s="1"/>
      <c r="O3" s="1"/>
      <c r="P3" s="1"/>
      <c r="Q3" s="1"/>
      <c r="R3" s="1"/>
      <c r="S3" s="1"/>
      <c r="T3" s="1"/>
      <c r="U3" s="1"/>
    </row>
    <row r="4" spans="1:21" ht="100.8" x14ac:dyDescent="0.3">
      <c r="A4" s="237">
        <v>1022</v>
      </c>
      <c r="B4" s="12" t="s">
        <v>649</v>
      </c>
      <c r="C4" s="12" t="s">
        <v>650</v>
      </c>
      <c r="D4" s="12">
        <v>2016</v>
      </c>
      <c r="E4" s="175" t="s">
        <v>57</v>
      </c>
      <c r="F4" s="168" t="s">
        <v>651</v>
      </c>
      <c r="G4" s="194">
        <v>16000</v>
      </c>
      <c r="H4" s="194">
        <v>13866.640776699029</v>
      </c>
      <c r="I4" s="194">
        <v>16000</v>
      </c>
      <c r="J4" s="201">
        <v>0.86666504854368931</v>
      </c>
      <c r="K4" s="40">
        <v>3899.9927184466019</v>
      </c>
      <c r="L4" s="3"/>
      <c r="M4" s="3"/>
      <c r="N4" s="1"/>
      <c r="O4" s="1"/>
      <c r="P4" s="1"/>
      <c r="Q4" s="1"/>
      <c r="R4" s="1"/>
      <c r="S4" s="1"/>
      <c r="T4" s="1"/>
      <c r="U4" s="1"/>
    </row>
    <row r="5" spans="1:21" ht="43.2" x14ac:dyDescent="0.3">
      <c r="A5" s="5">
        <v>1034</v>
      </c>
      <c r="B5" s="2" t="s">
        <v>34</v>
      </c>
      <c r="C5" s="2" t="s">
        <v>662</v>
      </c>
      <c r="D5" s="2">
        <v>2014</v>
      </c>
      <c r="E5" s="60" t="s">
        <v>79</v>
      </c>
      <c r="F5" s="74" t="s">
        <v>663</v>
      </c>
      <c r="G5" s="34">
        <v>126500</v>
      </c>
      <c r="H5" s="34">
        <v>99155.92</v>
      </c>
      <c r="I5" s="34">
        <v>133000</v>
      </c>
      <c r="J5" s="35">
        <v>0.74553323308270669</v>
      </c>
      <c r="K5" s="17">
        <v>67097.990977443609</v>
      </c>
      <c r="L5" s="3"/>
      <c r="M5" s="3"/>
      <c r="N5" s="1"/>
      <c r="O5" s="1"/>
      <c r="P5" s="1"/>
      <c r="Q5" s="1"/>
      <c r="R5" s="1"/>
      <c r="S5" s="1"/>
      <c r="T5" s="1"/>
      <c r="U5" s="1"/>
    </row>
    <row r="6" spans="1:21" ht="43.2" x14ac:dyDescent="0.3">
      <c r="A6" s="5">
        <v>1045</v>
      </c>
      <c r="B6" s="2" t="s">
        <v>517</v>
      </c>
      <c r="C6" s="2" t="s">
        <v>658</v>
      </c>
      <c r="D6" s="2">
        <v>2015</v>
      </c>
      <c r="E6" s="60" t="s">
        <v>58</v>
      </c>
      <c r="F6" s="74" t="s">
        <v>659</v>
      </c>
      <c r="G6" s="34">
        <v>65100.56</v>
      </c>
      <c r="H6" s="34">
        <v>63127.816212398742</v>
      </c>
      <c r="I6" s="43">
        <v>92295</v>
      </c>
      <c r="J6" s="35">
        <v>0.6839787227086922</v>
      </c>
      <c r="K6" s="17" t="s">
        <v>37</v>
      </c>
      <c r="L6" s="3"/>
      <c r="M6" s="3"/>
      <c r="N6" s="1"/>
      <c r="O6" s="1"/>
      <c r="P6" s="1"/>
      <c r="Q6" s="1"/>
      <c r="R6" s="1"/>
      <c r="S6" s="1"/>
      <c r="T6" s="1"/>
      <c r="U6" s="1"/>
    </row>
    <row r="7" spans="1:21" ht="43.2" x14ac:dyDescent="0.3">
      <c r="A7" s="5">
        <v>1052</v>
      </c>
      <c r="B7" s="2" t="s">
        <v>33</v>
      </c>
      <c r="C7" s="2" t="s">
        <v>660</v>
      </c>
      <c r="D7" s="2">
        <v>2014</v>
      </c>
      <c r="E7" s="60" t="s">
        <v>68</v>
      </c>
      <c r="F7" s="74" t="s">
        <v>661</v>
      </c>
      <c r="G7" s="34">
        <v>189500</v>
      </c>
      <c r="H7" s="34">
        <v>144124.9827764706</v>
      </c>
      <c r="I7" s="34">
        <v>189500</v>
      </c>
      <c r="J7" s="35">
        <v>0.76055399882042529</v>
      </c>
      <c r="K7" s="17" t="s">
        <v>37</v>
      </c>
      <c r="L7" s="3"/>
      <c r="M7" s="3"/>
      <c r="N7" s="1"/>
      <c r="O7" s="1"/>
      <c r="P7" s="1"/>
      <c r="Q7" s="1"/>
      <c r="R7" s="1"/>
      <c r="S7" s="1"/>
      <c r="T7" s="1"/>
      <c r="U7" s="1"/>
    </row>
    <row r="8" spans="1:21" ht="72" x14ac:dyDescent="0.3">
      <c r="A8" s="76">
        <v>1053</v>
      </c>
      <c r="B8" s="74" t="s">
        <v>4</v>
      </c>
      <c r="C8" s="74" t="s">
        <v>588</v>
      </c>
      <c r="D8" s="169">
        <v>2019</v>
      </c>
      <c r="E8" s="74" t="s">
        <v>41</v>
      </c>
      <c r="F8" s="77" t="s">
        <v>589</v>
      </c>
      <c r="G8" s="17">
        <v>150300</v>
      </c>
      <c r="H8" s="17">
        <v>120699.10757213911</v>
      </c>
      <c r="I8" s="17">
        <v>520000</v>
      </c>
      <c r="J8" s="31">
        <v>0.23211366840795988</v>
      </c>
      <c r="K8" s="17">
        <v>37138.186945273577</v>
      </c>
      <c r="L8" s="3"/>
      <c r="M8" s="3"/>
      <c r="N8" s="1"/>
      <c r="O8" s="1"/>
      <c r="P8" s="1"/>
      <c r="Q8" s="1"/>
      <c r="R8" s="1"/>
      <c r="S8" s="1"/>
      <c r="T8" s="1"/>
      <c r="U8" s="1"/>
    </row>
    <row r="9" spans="1:21" ht="43.2" x14ac:dyDescent="0.3">
      <c r="A9" s="76">
        <v>1054</v>
      </c>
      <c r="B9" s="74" t="s">
        <v>4</v>
      </c>
      <c r="C9" s="74" t="s">
        <v>586</v>
      </c>
      <c r="D9" s="169">
        <v>2019</v>
      </c>
      <c r="E9" s="74" t="s">
        <v>74</v>
      </c>
      <c r="F9" s="77" t="s">
        <v>587</v>
      </c>
      <c r="G9" s="17">
        <v>43700</v>
      </c>
      <c r="H9" s="17">
        <v>33666.666177519612</v>
      </c>
      <c r="I9" s="17">
        <v>43700</v>
      </c>
      <c r="J9" s="31">
        <v>0.77040426035513987</v>
      </c>
      <c r="K9" s="17">
        <v>92448.511242616776</v>
      </c>
      <c r="L9" s="3"/>
      <c r="M9" s="3"/>
      <c r="N9" s="1"/>
      <c r="O9" s="1"/>
      <c r="P9" s="1"/>
      <c r="Q9" s="1"/>
      <c r="R9" s="1"/>
      <c r="S9" s="1"/>
      <c r="T9" s="1"/>
      <c r="U9" s="1"/>
    </row>
    <row r="10" spans="1:21" ht="57.6" x14ac:dyDescent="0.3">
      <c r="A10" s="76">
        <v>1055</v>
      </c>
      <c r="B10" s="74" t="s">
        <v>4</v>
      </c>
      <c r="C10" s="74" t="s">
        <v>584</v>
      </c>
      <c r="D10" s="169">
        <v>2019</v>
      </c>
      <c r="E10" s="74" t="s">
        <v>59</v>
      </c>
      <c r="F10" s="74" t="s">
        <v>585</v>
      </c>
      <c r="G10" s="17">
        <v>535000</v>
      </c>
      <c r="H10" s="17">
        <v>506739.56472487753</v>
      </c>
      <c r="I10" s="17">
        <v>1100000</v>
      </c>
      <c r="J10" s="31">
        <v>0.46067233156807053</v>
      </c>
      <c r="K10" s="17">
        <v>46067.233156807051</v>
      </c>
      <c r="L10" s="3"/>
      <c r="M10" s="3"/>
      <c r="N10" s="1"/>
      <c r="O10" s="1"/>
      <c r="P10" s="1"/>
      <c r="Q10" s="1"/>
      <c r="R10" s="1"/>
      <c r="S10" s="1"/>
      <c r="T10" s="1"/>
      <c r="U10" s="1"/>
    </row>
    <row r="11" spans="1:21" ht="43.2" x14ac:dyDescent="0.3">
      <c r="A11" s="76">
        <v>1056</v>
      </c>
      <c r="B11" s="74" t="s">
        <v>4</v>
      </c>
      <c r="C11" s="74" t="s">
        <v>582</v>
      </c>
      <c r="D11" s="169">
        <v>2019</v>
      </c>
      <c r="E11" s="74" t="s">
        <v>73</v>
      </c>
      <c r="F11" s="74" t="s">
        <v>583</v>
      </c>
      <c r="G11" s="17">
        <v>28500</v>
      </c>
      <c r="H11" s="17">
        <v>22966.666238662994</v>
      </c>
      <c r="I11" s="17">
        <v>28500</v>
      </c>
      <c r="J11" s="31">
        <v>0.8058479381987016</v>
      </c>
      <c r="K11" s="17">
        <v>4754.5028353723392</v>
      </c>
      <c r="L11" s="3"/>
      <c r="M11" s="3"/>
      <c r="N11" s="1"/>
      <c r="O11" s="1"/>
      <c r="P11" s="1"/>
      <c r="Q11" s="1"/>
      <c r="R11" s="1"/>
      <c r="S11" s="1"/>
      <c r="T11" s="1"/>
      <c r="U11" s="1"/>
    </row>
    <row r="12" spans="1:21" ht="72" x14ac:dyDescent="0.3">
      <c r="A12" s="5">
        <v>1064</v>
      </c>
      <c r="B12" s="2" t="s">
        <v>32</v>
      </c>
      <c r="C12" s="5" t="s">
        <v>656</v>
      </c>
      <c r="D12" s="2">
        <v>2016</v>
      </c>
      <c r="E12" s="60" t="s">
        <v>56</v>
      </c>
      <c r="F12" s="74" t="s">
        <v>657</v>
      </c>
      <c r="G12" s="34">
        <v>114000</v>
      </c>
      <c r="H12" s="34">
        <v>101255.75900000001</v>
      </c>
      <c r="I12" s="34">
        <v>170000</v>
      </c>
      <c r="J12" s="35">
        <v>0.59562211176470592</v>
      </c>
      <c r="K12" s="17">
        <v>4169.3547823529416</v>
      </c>
      <c r="L12" s="3"/>
      <c r="M12" s="3"/>
      <c r="N12" s="1"/>
      <c r="O12" s="1"/>
      <c r="P12" s="1"/>
      <c r="Q12" s="1"/>
      <c r="R12" s="1"/>
      <c r="S12" s="1"/>
      <c r="T12" s="1"/>
      <c r="U12" s="1"/>
    </row>
    <row r="13" spans="1:21" ht="86.4" x14ac:dyDescent="0.3">
      <c r="A13" s="5">
        <v>1065</v>
      </c>
      <c r="B13" s="2" t="s">
        <v>32</v>
      </c>
      <c r="C13" s="2" t="s">
        <v>654</v>
      </c>
      <c r="D13" s="2">
        <v>2016</v>
      </c>
      <c r="E13" s="60" t="s">
        <v>67</v>
      </c>
      <c r="F13" s="74" t="s">
        <v>655</v>
      </c>
      <c r="G13" s="34">
        <v>181000</v>
      </c>
      <c r="H13" s="34">
        <v>144391.38099999999</v>
      </c>
      <c r="I13" s="43">
        <v>214058</v>
      </c>
      <c r="J13" s="35" t="s">
        <v>37</v>
      </c>
      <c r="K13" s="35" t="s">
        <v>37</v>
      </c>
      <c r="L13" s="46"/>
      <c r="M13" s="3"/>
      <c r="N13" s="1"/>
      <c r="O13" s="1"/>
      <c r="P13" s="1"/>
      <c r="Q13" s="1"/>
      <c r="R13" s="1"/>
      <c r="S13" s="1"/>
      <c r="T13" s="1"/>
      <c r="U13" s="1"/>
    </row>
    <row r="14" spans="1:21" ht="57.6" x14ac:dyDescent="0.3">
      <c r="A14" s="238">
        <v>1066</v>
      </c>
      <c r="B14" s="74" t="s">
        <v>31</v>
      </c>
      <c r="C14" s="74" t="s">
        <v>613</v>
      </c>
      <c r="D14" s="169">
        <v>2018</v>
      </c>
      <c r="E14" s="169" t="s">
        <v>72</v>
      </c>
      <c r="F14" s="74" t="s">
        <v>614</v>
      </c>
      <c r="G14" s="32">
        <v>246268</v>
      </c>
      <c r="H14" s="32">
        <v>206496.12731560101</v>
      </c>
      <c r="I14" s="32">
        <v>275000</v>
      </c>
      <c r="J14" s="33">
        <v>0.75089500842036749</v>
      </c>
      <c r="K14" s="35" t="s">
        <v>37</v>
      </c>
      <c r="L14" s="3"/>
      <c r="M14" s="3"/>
      <c r="N14" s="1"/>
      <c r="O14" s="1"/>
      <c r="P14" s="1"/>
      <c r="Q14" s="1"/>
      <c r="R14" s="1"/>
      <c r="S14" s="1"/>
      <c r="T14" s="1"/>
      <c r="U14" s="1"/>
    </row>
    <row r="15" spans="1:21" ht="72" x14ac:dyDescent="0.3">
      <c r="A15" s="5">
        <v>1067</v>
      </c>
      <c r="B15" s="2" t="s">
        <v>30</v>
      </c>
      <c r="C15" s="2" t="s">
        <v>652</v>
      </c>
      <c r="D15" s="2">
        <v>2016</v>
      </c>
      <c r="E15" s="60" t="s">
        <v>71</v>
      </c>
      <c r="F15" s="74" t="s">
        <v>653</v>
      </c>
      <c r="G15" s="17">
        <v>47280</v>
      </c>
      <c r="H15" s="34">
        <v>41806.392684398968</v>
      </c>
      <c r="I15" s="34">
        <v>350000</v>
      </c>
      <c r="J15" s="35">
        <v>0.11944683624113993</v>
      </c>
      <c r="K15" s="17">
        <v>4300.0861046810378</v>
      </c>
      <c r="L15" s="3"/>
      <c r="M15" s="3"/>
      <c r="N15" s="1"/>
      <c r="O15" s="1"/>
      <c r="P15" s="1"/>
      <c r="Q15" s="1"/>
      <c r="R15" s="1"/>
      <c r="S15" s="1"/>
      <c r="T15" s="1"/>
      <c r="U15" s="1"/>
    </row>
    <row r="16" spans="1:21" ht="72" x14ac:dyDescent="0.3">
      <c r="A16" s="5">
        <v>1089</v>
      </c>
      <c r="B16" s="2" t="s">
        <v>29</v>
      </c>
      <c r="C16" s="12" t="s">
        <v>642</v>
      </c>
      <c r="D16" s="2">
        <v>2017</v>
      </c>
      <c r="E16" s="175" t="s">
        <v>42</v>
      </c>
      <c r="F16" s="74" t="s">
        <v>643</v>
      </c>
      <c r="G16" s="34">
        <v>5400</v>
      </c>
      <c r="H16" s="34">
        <v>4455</v>
      </c>
      <c r="I16" s="34">
        <v>5400</v>
      </c>
      <c r="J16" s="35">
        <v>0.82499999999999996</v>
      </c>
      <c r="K16" s="17">
        <v>33825</v>
      </c>
      <c r="L16" s="3"/>
      <c r="M16" s="3"/>
      <c r="N16" s="1"/>
      <c r="O16" s="1"/>
      <c r="P16" s="1"/>
      <c r="Q16" s="1"/>
      <c r="R16" s="1"/>
      <c r="S16" s="1"/>
      <c r="T16" s="1"/>
      <c r="U16" s="1"/>
    </row>
    <row r="17" spans="1:21" ht="72" x14ac:dyDescent="0.3">
      <c r="A17" s="5">
        <v>1091</v>
      </c>
      <c r="B17" s="2" t="s">
        <v>28</v>
      </c>
      <c r="C17" s="2" t="s">
        <v>638</v>
      </c>
      <c r="D17" s="60">
        <v>2017</v>
      </c>
      <c r="E17" s="175" t="s">
        <v>46</v>
      </c>
      <c r="F17" s="174" t="s">
        <v>639</v>
      </c>
      <c r="G17" s="32">
        <v>593000</v>
      </c>
      <c r="H17" s="32">
        <v>524085.51</v>
      </c>
      <c r="I17" s="32">
        <v>600000</v>
      </c>
      <c r="J17" s="33">
        <v>0.87347584999999994</v>
      </c>
      <c r="K17" s="37">
        <v>55028.97855</v>
      </c>
      <c r="L17" s="3"/>
      <c r="M17" s="3"/>
      <c r="N17" s="1"/>
      <c r="O17" s="1"/>
      <c r="P17" s="1"/>
      <c r="Q17" s="1"/>
      <c r="R17" s="1"/>
      <c r="S17" s="1"/>
      <c r="T17" s="1"/>
      <c r="U17" s="1"/>
    </row>
    <row r="18" spans="1:21" ht="57.6" x14ac:dyDescent="0.3">
      <c r="A18" s="239">
        <v>1099</v>
      </c>
      <c r="B18" s="172" t="s">
        <v>511</v>
      </c>
      <c r="C18" s="172" t="s">
        <v>580</v>
      </c>
      <c r="D18" s="173">
        <v>2019</v>
      </c>
      <c r="E18" s="172" t="s">
        <v>52</v>
      </c>
      <c r="F18" s="74" t="s">
        <v>581</v>
      </c>
      <c r="G18" s="17">
        <v>80100</v>
      </c>
      <c r="H18" s="17">
        <v>77475</v>
      </c>
      <c r="I18" s="17">
        <v>80100</v>
      </c>
      <c r="J18" s="31">
        <v>0.96722846441947563</v>
      </c>
      <c r="K18" s="17">
        <v>16442.883895131086</v>
      </c>
      <c r="L18" s="3"/>
      <c r="M18" s="3"/>
      <c r="N18" s="1"/>
      <c r="O18" s="1"/>
      <c r="P18" s="1"/>
      <c r="Q18" s="1"/>
      <c r="R18" s="1"/>
      <c r="S18" s="1"/>
      <c r="T18" s="1"/>
      <c r="U18" s="1"/>
    </row>
    <row r="19" spans="1:21" ht="28.8" x14ac:dyDescent="0.3">
      <c r="A19" s="5">
        <v>1101</v>
      </c>
      <c r="B19" s="2" t="s">
        <v>635</v>
      </c>
      <c r="C19" s="2" t="s">
        <v>636</v>
      </c>
      <c r="D19" s="2">
        <v>2017</v>
      </c>
      <c r="E19" s="60" t="s">
        <v>59</v>
      </c>
      <c r="F19" s="74" t="s">
        <v>637</v>
      </c>
      <c r="G19" s="34">
        <v>39100</v>
      </c>
      <c r="H19" s="34">
        <v>36462.266468885675</v>
      </c>
      <c r="I19" s="34">
        <v>60000</v>
      </c>
      <c r="J19" s="35">
        <v>0.60770444114809463</v>
      </c>
      <c r="K19" s="17">
        <v>3038.5222057404731</v>
      </c>
      <c r="L19" s="3"/>
      <c r="M19" s="3"/>
      <c r="N19" s="1"/>
      <c r="O19" s="1"/>
      <c r="P19" s="1"/>
      <c r="Q19" s="1"/>
      <c r="R19" s="1"/>
      <c r="S19" s="1"/>
      <c r="T19" s="1"/>
      <c r="U19" s="1"/>
    </row>
    <row r="20" spans="1:21" ht="43.2" x14ac:dyDescent="0.3">
      <c r="A20" s="240">
        <v>1107</v>
      </c>
      <c r="B20" s="2" t="s">
        <v>27</v>
      </c>
      <c r="C20" s="2" t="s">
        <v>640</v>
      </c>
      <c r="D20" s="2">
        <v>2017</v>
      </c>
      <c r="E20" s="60" t="s">
        <v>77</v>
      </c>
      <c r="F20" s="74" t="s">
        <v>641</v>
      </c>
      <c r="G20" s="34">
        <v>15000</v>
      </c>
      <c r="H20" s="34">
        <v>15000</v>
      </c>
      <c r="I20" s="34">
        <v>15000</v>
      </c>
      <c r="J20" s="35">
        <v>1</v>
      </c>
      <c r="K20" s="17" t="s">
        <v>37</v>
      </c>
      <c r="L20" s="3"/>
      <c r="M20" s="3"/>
      <c r="N20" s="1"/>
      <c r="O20" s="1"/>
      <c r="P20" s="1"/>
      <c r="Q20" s="1"/>
      <c r="R20" s="1"/>
      <c r="S20" s="1"/>
      <c r="T20" s="1"/>
      <c r="U20" s="1"/>
    </row>
    <row r="21" spans="1:21" ht="57.6" x14ac:dyDescent="0.3">
      <c r="A21" s="241">
        <v>1111</v>
      </c>
      <c r="B21" s="74" t="s">
        <v>571</v>
      </c>
      <c r="C21" s="74" t="s">
        <v>572</v>
      </c>
      <c r="D21" s="169">
        <v>2019</v>
      </c>
      <c r="E21" s="74" t="s">
        <v>66</v>
      </c>
      <c r="F21" s="77" t="s">
        <v>573</v>
      </c>
      <c r="G21" s="17">
        <v>69439.72</v>
      </c>
      <c r="H21" s="17">
        <v>60898.29</v>
      </c>
      <c r="I21" s="17">
        <v>65339.72</v>
      </c>
      <c r="J21" s="31">
        <v>0.93202557341843517</v>
      </c>
      <c r="K21" s="17" t="s">
        <v>37</v>
      </c>
      <c r="L21" s="3"/>
      <c r="M21" s="3"/>
      <c r="N21" s="1"/>
      <c r="O21" s="1"/>
      <c r="P21" s="1"/>
      <c r="Q21" s="1"/>
      <c r="R21" s="1"/>
      <c r="S21" s="1"/>
      <c r="T21" s="1"/>
      <c r="U21" s="1"/>
    </row>
    <row r="22" spans="1:21" ht="57.6" x14ac:dyDescent="0.3">
      <c r="A22" s="5">
        <v>1115</v>
      </c>
      <c r="B22" s="2" t="s">
        <v>646</v>
      </c>
      <c r="C22" s="2" t="s">
        <v>647</v>
      </c>
      <c r="D22" s="2">
        <v>2017</v>
      </c>
      <c r="E22" s="60" t="s">
        <v>42</v>
      </c>
      <c r="F22" s="74" t="s">
        <v>648</v>
      </c>
      <c r="G22" s="34">
        <v>10000</v>
      </c>
      <c r="H22" s="34">
        <v>9250</v>
      </c>
      <c r="I22" s="34">
        <v>21500</v>
      </c>
      <c r="J22" s="35">
        <v>0.43023255813953487</v>
      </c>
      <c r="K22" s="17">
        <v>365.69767441860466</v>
      </c>
      <c r="L22" s="3"/>
      <c r="M22" s="3"/>
      <c r="N22" s="1"/>
      <c r="O22" s="1"/>
      <c r="P22" s="1"/>
      <c r="Q22" s="1"/>
      <c r="R22" s="1"/>
      <c r="S22" s="1"/>
      <c r="T22" s="1"/>
      <c r="U22" s="1"/>
    </row>
    <row r="23" spans="1:21" ht="28.8" x14ac:dyDescent="0.3">
      <c r="A23" s="5">
        <v>1120</v>
      </c>
      <c r="B23" s="2" t="s">
        <v>548</v>
      </c>
      <c r="C23" s="2" t="s">
        <v>633</v>
      </c>
      <c r="D23" s="2">
        <v>2017</v>
      </c>
      <c r="E23" s="60" t="s">
        <v>52</v>
      </c>
      <c r="F23" s="71" t="s">
        <v>634</v>
      </c>
      <c r="G23" s="34">
        <v>3900</v>
      </c>
      <c r="H23" s="34">
        <v>3432</v>
      </c>
      <c r="I23" s="34">
        <v>50000</v>
      </c>
      <c r="J23" s="35">
        <v>6.8640000000000007E-2</v>
      </c>
      <c r="K23" s="17" t="s">
        <v>37</v>
      </c>
      <c r="L23" s="3"/>
      <c r="M23" s="3"/>
      <c r="N23" s="1"/>
      <c r="O23" s="1"/>
      <c r="P23" s="1"/>
      <c r="Q23" s="1"/>
      <c r="R23" s="1"/>
      <c r="S23" s="1"/>
      <c r="T23" s="1"/>
      <c r="U23" s="1"/>
    </row>
    <row r="24" spans="1:21" ht="43.2" x14ac:dyDescent="0.3">
      <c r="A24" s="5">
        <v>1122</v>
      </c>
      <c r="B24" s="2" t="s">
        <v>311</v>
      </c>
      <c r="C24" s="2" t="s">
        <v>644</v>
      </c>
      <c r="D24" s="2">
        <v>2017</v>
      </c>
      <c r="E24" s="60" t="s">
        <v>44</v>
      </c>
      <c r="F24" s="74" t="s">
        <v>645</v>
      </c>
      <c r="G24" s="34">
        <v>11000</v>
      </c>
      <c r="H24" s="34">
        <v>9350</v>
      </c>
      <c r="I24" s="34">
        <v>13550</v>
      </c>
      <c r="J24" s="35">
        <v>0.69003690036900367</v>
      </c>
      <c r="K24" s="17">
        <v>179.40959409594095</v>
      </c>
      <c r="L24" s="3"/>
      <c r="M24" s="3"/>
      <c r="N24" s="1"/>
      <c r="O24" s="1"/>
      <c r="P24" s="1"/>
      <c r="Q24" s="1"/>
      <c r="R24" s="1"/>
      <c r="S24" s="1"/>
      <c r="T24" s="1"/>
      <c r="U24" s="1"/>
    </row>
    <row r="25" spans="1:21" ht="72" x14ac:dyDescent="0.3">
      <c r="A25" s="76">
        <v>1124</v>
      </c>
      <c r="B25" s="74" t="s">
        <v>617</v>
      </c>
      <c r="C25" s="74" t="s">
        <v>618</v>
      </c>
      <c r="D25" s="74">
        <v>2018</v>
      </c>
      <c r="E25" s="169" t="s">
        <v>75</v>
      </c>
      <c r="F25" s="74" t="s">
        <v>619</v>
      </c>
      <c r="G25" s="17">
        <v>116600</v>
      </c>
      <c r="H25" s="38">
        <v>107760.02</v>
      </c>
      <c r="I25" s="39">
        <v>132000</v>
      </c>
      <c r="J25" s="36">
        <v>0.81636378787878783</v>
      </c>
      <c r="K25" s="17">
        <v>9796.3654545454556</v>
      </c>
      <c r="L25" s="3"/>
      <c r="M25" s="3"/>
      <c r="N25" s="1"/>
      <c r="O25" s="1"/>
      <c r="P25" s="1"/>
      <c r="Q25" s="1"/>
      <c r="R25" s="1"/>
      <c r="S25" s="1"/>
      <c r="T25" s="1"/>
      <c r="U25" s="1"/>
    </row>
    <row r="26" spans="1:21" x14ac:dyDescent="0.3">
      <c r="A26" s="5">
        <v>1140</v>
      </c>
      <c r="B26" s="2" t="s">
        <v>26</v>
      </c>
      <c r="C26" s="2" t="s">
        <v>622</v>
      </c>
      <c r="D26" s="60">
        <v>2018</v>
      </c>
      <c r="E26" s="60">
        <v>2018</v>
      </c>
      <c r="F26" s="74" t="s">
        <v>623</v>
      </c>
      <c r="G26" s="34">
        <v>600</v>
      </c>
      <c r="H26" s="34">
        <v>525</v>
      </c>
      <c r="I26" s="34">
        <v>600</v>
      </c>
      <c r="J26" s="35">
        <v>0.875</v>
      </c>
      <c r="K26" s="17" t="s">
        <v>37</v>
      </c>
      <c r="L26" s="3"/>
      <c r="M26" s="3"/>
      <c r="N26" s="1"/>
      <c r="O26" s="1"/>
      <c r="P26" s="1"/>
      <c r="Q26" s="1"/>
      <c r="R26" s="1"/>
      <c r="S26" s="1"/>
      <c r="T26" s="1"/>
      <c r="U26" s="1"/>
    </row>
    <row r="27" spans="1:21" ht="43.2" x14ac:dyDescent="0.3">
      <c r="A27" s="76">
        <v>1148</v>
      </c>
      <c r="B27" s="74" t="s">
        <v>25</v>
      </c>
      <c r="C27" s="74" t="s">
        <v>609</v>
      </c>
      <c r="D27" s="169">
        <v>2018</v>
      </c>
      <c r="E27" s="169" t="s">
        <v>53</v>
      </c>
      <c r="F27" s="74" t="s">
        <v>610</v>
      </c>
      <c r="G27" s="34">
        <v>163600</v>
      </c>
      <c r="H27" s="34">
        <v>152836.85</v>
      </c>
      <c r="I27" s="34">
        <v>456000</v>
      </c>
      <c r="J27" s="35">
        <v>0.3351685307017544</v>
      </c>
      <c r="K27" s="17">
        <v>16758.426535087721</v>
      </c>
      <c r="L27" s="3"/>
      <c r="M27" s="3"/>
      <c r="N27" s="1"/>
      <c r="O27" s="1"/>
      <c r="P27" s="1"/>
      <c r="Q27" s="1"/>
      <c r="R27" s="1"/>
      <c r="S27" s="1"/>
      <c r="T27" s="1"/>
      <c r="U27" s="1"/>
    </row>
    <row r="28" spans="1:21" ht="72" x14ac:dyDescent="0.3">
      <c r="A28" s="5">
        <v>1158</v>
      </c>
      <c r="B28" s="66" t="s">
        <v>163</v>
      </c>
      <c r="C28" s="2" t="s">
        <v>627</v>
      </c>
      <c r="D28" s="60">
        <v>2018</v>
      </c>
      <c r="E28" s="60" t="s">
        <v>77</v>
      </c>
      <c r="F28" s="74" t="s">
        <v>628</v>
      </c>
      <c r="G28" s="34">
        <v>7000</v>
      </c>
      <c r="H28" s="34">
        <v>6533.3252173913042</v>
      </c>
      <c r="I28" s="34">
        <v>27000</v>
      </c>
      <c r="J28" s="35">
        <v>0.2419750080515298</v>
      </c>
      <c r="K28" s="17">
        <v>96.790003220611922</v>
      </c>
      <c r="L28" s="3"/>
      <c r="M28" s="3"/>
      <c r="N28" s="1"/>
      <c r="O28" s="1"/>
      <c r="P28" s="1"/>
      <c r="Q28" s="1"/>
      <c r="R28" s="1"/>
      <c r="S28" s="1"/>
      <c r="T28" s="1"/>
      <c r="U28" s="1"/>
    </row>
    <row r="29" spans="1:21" ht="57.6" x14ac:dyDescent="0.3">
      <c r="A29" s="76">
        <v>1160</v>
      </c>
      <c r="B29" s="170" t="s">
        <v>278</v>
      </c>
      <c r="C29" s="74" t="s">
        <v>620</v>
      </c>
      <c r="D29" s="74">
        <v>2018</v>
      </c>
      <c r="E29" s="169" t="s">
        <v>51</v>
      </c>
      <c r="F29" s="74" t="s">
        <v>621</v>
      </c>
      <c r="G29" s="34">
        <v>11500</v>
      </c>
      <c r="H29" s="34">
        <v>10803.04</v>
      </c>
      <c r="I29" s="34">
        <v>11500</v>
      </c>
      <c r="J29" s="35">
        <v>0.93939478260869569</v>
      </c>
      <c r="K29" s="17" t="s">
        <v>37</v>
      </c>
      <c r="L29" s="3"/>
      <c r="M29" s="3"/>
      <c r="N29" s="1"/>
      <c r="O29" s="1"/>
      <c r="P29" s="1"/>
      <c r="Q29" s="1"/>
      <c r="R29" s="1"/>
      <c r="S29" s="1"/>
      <c r="T29" s="1"/>
      <c r="U29" s="1"/>
    </row>
    <row r="30" spans="1:21" ht="72" x14ac:dyDescent="0.3">
      <c r="A30" s="76">
        <v>1165</v>
      </c>
      <c r="B30" s="74" t="s">
        <v>590</v>
      </c>
      <c r="C30" s="74" t="s">
        <v>591</v>
      </c>
      <c r="D30" s="74">
        <v>2019</v>
      </c>
      <c r="E30" s="74" t="s">
        <v>47</v>
      </c>
      <c r="F30" s="74" t="s">
        <v>592</v>
      </c>
      <c r="G30" s="32">
        <v>136000</v>
      </c>
      <c r="H30" s="32">
        <v>132926.62</v>
      </c>
      <c r="I30" s="32">
        <v>135556</v>
      </c>
      <c r="J30" s="33">
        <v>0.98060299802295725</v>
      </c>
      <c r="K30" s="37">
        <v>9806.0299802295722</v>
      </c>
      <c r="L30" s="3"/>
      <c r="M30" s="3"/>
      <c r="N30" s="1"/>
      <c r="O30" s="1"/>
      <c r="P30" s="1"/>
      <c r="Q30" s="1"/>
      <c r="R30" s="1"/>
      <c r="S30" s="1"/>
      <c r="T30" s="1"/>
      <c r="U30" s="1"/>
    </row>
    <row r="31" spans="1:21" ht="72" x14ac:dyDescent="0.3">
      <c r="A31" s="5">
        <v>1173</v>
      </c>
      <c r="B31" s="66" t="s">
        <v>624</v>
      </c>
      <c r="C31" s="2" t="s">
        <v>625</v>
      </c>
      <c r="D31" s="60">
        <v>2018</v>
      </c>
      <c r="E31" s="60" t="s">
        <v>76</v>
      </c>
      <c r="F31" s="74" t="s">
        <v>626</v>
      </c>
      <c r="G31" s="34">
        <v>8200</v>
      </c>
      <c r="H31" s="34">
        <v>7544</v>
      </c>
      <c r="I31" s="34">
        <v>32000</v>
      </c>
      <c r="J31" s="35">
        <v>0.23574999999999999</v>
      </c>
      <c r="K31" s="17" t="s">
        <v>37</v>
      </c>
      <c r="L31" s="1"/>
      <c r="M31" s="1"/>
      <c r="N31" s="1"/>
      <c r="O31" s="1"/>
      <c r="P31" s="1"/>
      <c r="Q31" s="1"/>
      <c r="R31" s="1"/>
      <c r="S31" s="1"/>
      <c r="T31" s="1"/>
      <c r="U31" s="1"/>
    </row>
    <row r="32" spans="1:21" ht="86.4" x14ac:dyDescent="0.3">
      <c r="A32" s="76">
        <v>1174</v>
      </c>
      <c r="B32" s="170" t="s">
        <v>152</v>
      </c>
      <c r="C32" s="74" t="s">
        <v>611</v>
      </c>
      <c r="D32" s="169">
        <v>2018</v>
      </c>
      <c r="E32" s="169" t="s">
        <v>39</v>
      </c>
      <c r="F32" s="74" t="s">
        <v>612</v>
      </c>
      <c r="G32" s="34">
        <v>14100</v>
      </c>
      <c r="H32" s="34">
        <v>12690</v>
      </c>
      <c r="I32" s="34">
        <v>14100</v>
      </c>
      <c r="J32" s="35">
        <v>0.9</v>
      </c>
      <c r="K32" s="17">
        <v>180</v>
      </c>
      <c r="L32" s="1"/>
      <c r="M32" s="1"/>
      <c r="N32" s="1"/>
      <c r="O32" s="1"/>
      <c r="P32" s="1"/>
      <c r="Q32" s="1"/>
      <c r="R32" s="1"/>
      <c r="S32" s="1"/>
      <c r="T32" s="1"/>
      <c r="U32" s="1"/>
    </row>
    <row r="33" spans="1:21" ht="43.2" x14ac:dyDescent="0.3">
      <c r="A33" s="5">
        <v>1176</v>
      </c>
      <c r="B33" s="66" t="s">
        <v>330</v>
      </c>
      <c r="C33" s="2" t="s">
        <v>631</v>
      </c>
      <c r="D33" s="60">
        <v>2018</v>
      </c>
      <c r="E33" s="60" t="s">
        <v>43</v>
      </c>
      <c r="F33" s="74" t="s">
        <v>632</v>
      </c>
      <c r="G33" s="34">
        <v>40000</v>
      </c>
      <c r="H33" s="34">
        <v>37948.720000000001</v>
      </c>
      <c r="I33" s="34">
        <v>40000</v>
      </c>
      <c r="J33" s="35">
        <v>0.94871799999999995</v>
      </c>
      <c r="K33" s="17" t="s">
        <v>37</v>
      </c>
      <c r="L33" s="1"/>
      <c r="M33" s="1"/>
      <c r="N33" s="1"/>
      <c r="O33" s="1"/>
      <c r="P33" s="1"/>
      <c r="Q33" s="1"/>
      <c r="R33" s="1"/>
      <c r="S33" s="1"/>
      <c r="T33" s="1"/>
      <c r="U33" s="1"/>
    </row>
    <row r="34" spans="1:21" ht="57.6" x14ac:dyDescent="0.3">
      <c r="A34" s="76">
        <v>1191</v>
      </c>
      <c r="B34" s="74" t="s">
        <v>188</v>
      </c>
      <c r="C34" s="74" t="s">
        <v>574</v>
      </c>
      <c r="D34" s="74">
        <v>2019</v>
      </c>
      <c r="E34" s="74">
        <v>2018</v>
      </c>
      <c r="F34" s="74" t="s">
        <v>575</v>
      </c>
      <c r="G34" s="17">
        <v>108000</v>
      </c>
      <c r="H34" s="17">
        <v>103933.33305172414</v>
      </c>
      <c r="I34" s="17">
        <v>108000</v>
      </c>
      <c r="J34" s="31">
        <v>0.96234567640485302</v>
      </c>
      <c r="K34" s="17" t="s">
        <v>37</v>
      </c>
    </row>
    <row r="35" spans="1:21" ht="57.6" x14ac:dyDescent="0.3">
      <c r="A35" s="5">
        <v>1197</v>
      </c>
      <c r="B35" s="74" t="s">
        <v>154</v>
      </c>
      <c r="C35" s="74" t="s">
        <v>629</v>
      </c>
      <c r="D35" s="60">
        <v>2018</v>
      </c>
      <c r="E35" s="60" t="s">
        <v>78</v>
      </c>
      <c r="F35" s="74" t="s">
        <v>630</v>
      </c>
      <c r="G35" s="34">
        <v>140000</v>
      </c>
      <c r="H35" s="34">
        <v>140000</v>
      </c>
      <c r="I35" s="34">
        <v>274000</v>
      </c>
      <c r="J35" s="35">
        <v>0.51094890510948909</v>
      </c>
      <c r="K35" s="17">
        <v>3576.6423357664235</v>
      </c>
    </row>
    <row r="36" spans="1:21" ht="57.6" x14ac:dyDescent="0.3">
      <c r="A36" s="76">
        <v>1220</v>
      </c>
      <c r="B36" s="74" t="s">
        <v>4</v>
      </c>
      <c r="C36" s="74" t="s">
        <v>615</v>
      </c>
      <c r="D36" s="74">
        <v>2018</v>
      </c>
      <c r="E36" s="74" t="s">
        <v>52</v>
      </c>
      <c r="F36" s="74" t="s">
        <v>616</v>
      </c>
      <c r="G36" s="34">
        <v>30000</v>
      </c>
      <c r="H36" s="34">
        <v>30000</v>
      </c>
      <c r="I36" s="34">
        <v>30000</v>
      </c>
      <c r="J36" s="35">
        <v>1</v>
      </c>
      <c r="K36" s="17" t="s">
        <v>37</v>
      </c>
    </row>
    <row r="37" spans="1:21" ht="86.4" x14ac:dyDescent="0.3">
      <c r="A37" s="76">
        <v>1229</v>
      </c>
      <c r="B37" s="74" t="s">
        <v>601</v>
      </c>
      <c r="C37" s="74" t="s">
        <v>602</v>
      </c>
      <c r="D37" s="74">
        <v>2019</v>
      </c>
      <c r="E37" s="74" t="s">
        <v>47</v>
      </c>
      <c r="F37" s="74" t="s">
        <v>603</v>
      </c>
      <c r="G37" s="38">
        <v>40000</v>
      </c>
      <c r="H37" s="38">
        <v>38000</v>
      </c>
      <c r="I37" s="38">
        <v>50000</v>
      </c>
      <c r="J37" s="31">
        <v>0.76</v>
      </c>
      <c r="K37" s="17">
        <v>4750</v>
      </c>
    </row>
    <row r="38" spans="1:21" ht="72" x14ac:dyDescent="0.3">
      <c r="A38" s="76">
        <v>1233</v>
      </c>
      <c r="B38" s="74" t="s">
        <v>598</v>
      </c>
      <c r="C38" s="74" t="s">
        <v>599</v>
      </c>
      <c r="D38" s="169">
        <v>2019</v>
      </c>
      <c r="E38" s="74" t="s">
        <v>53</v>
      </c>
      <c r="F38" s="74" t="s">
        <v>600</v>
      </c>
      <c r="G38" s="17">
        <v>333100</v>
      </c>
      <c r="H38" s="17">
        <v>323645</v>
      </c>
      <c r="I38" s="17">
        <v>360000</v>
      </c>
      <c r="J38" s="31">
        <v>0.89901388888888889</v>
      </c>
      <c r="K38" s="17">
        <v>32364.5</v>
      </c>
    </row>
    <row r="39" spans="1:21" ht="57.6" x14ac:dyDescent="0.3">
      <c r="A39" s="238">
        <v>1238</v>
      </c>
      <c r="B39" s="74" t="s">
        <v>593</v>
      </c>
      <c r="C39" s="74" t="s">
        <v>596</v>
      </c>
      <c r="D39" s="169">
        <v>2019</v>
      </c>
      <c r="E39" s="74">
        <v>2020</v>
      </c>
      <c r="F39" s="74" t="s">
        <v>597</v>
      </c>
      <c r="G39" s="37">
        <v>3544</v>
      </c>
      <c r="H39" s="37">
        <v>3366.8</v>
      </c>
      <c r="I39" s="37">
        <v>3544</v>
      </c>
      <c r="J39" s="64">
        <v>0.95</v>
      </c>
      <c r="K39" s="37" t="s">
        <v>37</v>
      </c>
    </row>
    <row r="40" spans="1:21" ht="57.6" x14ac:dyDescent="0.3">
      <c r="A40" s="146">
        <v>1239</v>
      </c>
      <c r="B40" s="74" t="s">
        <v>593</v>
      </c>
      <c r="C40" s="74" t="s">
        <v>594</v>
      </c>
      <c r="D40" s="169">
        <v>2019</v>
      </c>
      <c r="E40" s="74">
        <v>2019</v>
      </c>
      <c r="F40" s="74" t="s">
        <v>595</v>
      </c>
      <c r="G40" s="17">
        <v>3028</v>
      </c>
      <c r="H40" s="17">
        <v>2876.6</v>
      </c>
      <c r="I40" s="17">
        <v>3028</v>
      </c>
      <c r="J40" s="31">
        <v>0.95</v>
      </c>
      <c r="K40" s="37" t="s">
        <v>37</v>
      </c>
    </row>
    <row r="41" spans="1:21" ht="57.6" x14ac:dyDescent="0.3">
      <c r="A41" s="76">
        <v>1246</v>
      </c>
      <c r="B41" s="74" t="s">
        <v>477</v>
      </c>
      <c r="C41" s="74" t="s">
        <v>578</v>
      </c>
      <c r="D41" s="169">
        <v>2019</v>
      </c>
      <c r="E41" s="74">
        <v>2019</v>
      </c>
      <c r="F41" s="74" t="s">
        <v>579</v>
      </c>
      <c r="G41" s="17">
        <v>5600</v>
      </c>
      <c r="H41" s="17">
        <v>5444.4444444444443</v>
      </c>
      <c r="I41" s="17">
        <v>5600</v>
      </c>
      <c r="J41" s="31">
        <v>0.9722222222222221</v>
      </c>
      <c r="K41" s="37" t="s">
        <v>37</v>
      </c>
    </row>
    <row r="42" spans="1:21" ht="28.8" x14ac:dyDescent="0.3">
      <c r="A42" s="76">
        <v>1247</v>
      </c>
      <c r="B42" s="74" t="s">
        <v>477</v>
      </c>
      <c r="C42" s="74" t="s">
        <v>576</v>
      </c>
      <c r="D42" s="169">
        <v>2019</v>
      </c>
      <c r="E42" s="74">
        <v>2019</v>
      </c>
      <c r="F42" s="74" t="s">
        <v>577</v>
      </c>
      <c r="G42" s="17">
        <v>400</v>
      </c>
      <c r="H42" s="17">
        <v>388.88888888888886</v>
      </c>
      <c r="I42" s="17">
        <v>400</v>
      </c>
      <c r="J42" s="31">
        <v>0.97222222222222221</v>
      </c>
      <c r="K42" s="37" t="s">
        <v>37</v>
      </c>
    </row>
    <row r="43" spans="1:21" ht="43.2" x14ac:dyDescent="0.3">
      <c r="A43" s="76">
        <v>1250</v>
      </c>
      <c r="B43" s="74" t="s">
        <v>606</v>
      </c>
      <c r="C43" s="74" t="s">
        <v>607</v>
      </c>
      <c r="D43" s="169">
        <v>2019</v>
      </c>
      <c r="E43" s="74" t="s">
        <v>51</v>
      </c>
      <c r="F43" s="74" t="s">
        <v>608</v>
      </c>
      <c r="G43" s="17">
        <v>90000</v>
      </c>
      <c r="H43" s="17">
        <v>87000</v>
      </c>
      <c r="I43" s="17">
        <v>90000</v>
      </c>
      <c r="J43" s="31">
        <v>0.96666666666666667</v>
      </c>
      <c r="K43" s="37" t="s">
        <v>37</v>
      </c>
    </row>
    <row r="44" spans="1:21" ht="72" x14ac:dyDescent="0.3">
      <c r="A44" s="76">
        <v>1263</v>
      </c>
      <c r="B44" s="74" t="s">
        <v>301</v>
      </c>
      <c r="C44" s="74" t="s">
        <v>604</v>
      </c>
      <c r="D44" s="74">
        <v>2019</v>
      </c>
      <c r="E44" s="169" t="s">
        <v>50</v>
      </c>
      <c r="F44" s="74" t="s">
        <v>605</v>
      </c>
      <c r="G44" s="17">
        <v>31840</v>
      </c>
      <c r="H44" s="17">
        <v>30778.666666666668</v>
      </c>
      <c r="I44" s="17">
        <v>34000</v>
      </c>
      <c r="J44" s="31">
        <v>0.9052549019607844</v>
      </c>
      <c r="K44" s="37" t="s">
        <v>37</v>
      </c>
    </row>
    <row r="45" spans="1:21" ht="72" x14ac:dyDescent="0.3">
      <c r="A45" s="29">
        <v>1272</v>
      </c>
      <c r="B45" s="60" t="s">
        <v>726</v>
      </c>
      <c r="C45" s="60" t="s">
        <v>727</v>
      </c>
      <c r="D45" s="210">
        <v>2020</v>
      </c>
      <c r="E45" s="60">
        <v>2020</v>
      </c>
      <c r="F45" s="2" t="s">
        <v>728</v>
      </c>
      <c r="G45" s="2">
        <v>20000</v>
      </c>
      <c r="H45" s="70">
        <v>20000</v>
      </c>
      <c r="I45" s="70">
        <v>25000</v>
      </c>
      <c r="J45" s="35">
        <v>0.8</v>
      </c>
      <c r="K45" s="37" t="s">
        <v>37</v>
      </c>
    </row>
    <row r="46" spans="1:21" ht="115.2" x14ac:dyDescent="0.3">
      <c r="A46" s="29">
        <v>1275</v>
      </c>
      <c r="B46" s="60" t="s">
        <v>330</v>
      </c>
      <c r="C46" s="286" t="s">
        <v>833</v>
      </c>
      <c r="D46" s="210">
        <v>2020</v>
      </c>
      <c r="E46" s="60">
        <v>2020</v>
      </c>
      <c r="F46" s="2" t="s">
        <v>729</v>
      </c>
      <c r="G46" s="2">
        <v>56000</v>
      </c>
      <c r="H46" s="70">
        <v>55243.240547945199</v>
      </c>
      <c r="I46" s="70">
        <v>76000</v>
      </c>
      <c r="J46" s="35">
        <v>0.7268847440519105</v>
      </c>
      <c r="K46" s="37" t="s">
        <v>37</v>
      </c>
    </row>
    <row r="47" spans="1:21" ht="86.4" x14ac:dyDescent="0.3">
      <c r="A47" s="29">
        <v>1276</v>
      </c>
      <c r="B47" s="60" t="s">
        <v>330</v>
      </c>
      <c r="C47" s="60" t="s">
        <v>730</v>
      </c>
      <c r="D47" s="210">
        <v>2020</v>
      </c>
      <c r="E47" s="60" t="s">
        <v>40</v>
      </c>
      <c r="F47" s="272" t="s">
        <v>834</v>
      </c>
      <c r="G47" s="2">
        <v>5000</v>
      </c>
      <c r="H47" s="70">
        <v>4932.4321917808211</v>
      </c>
      <c r="I47" s="70">
        <v>25000</v>
      </c>
      <c r="J47" s="35">
        <v>0.19729728767123286</v>
      </c>
      <c r="K47" s="37">
        <v>197.29728767123285</v>
      </c>
    </row>
    <row r="48" spans="1:21" ht="72" x14ac:dyDescent="0.3">
      <c r="A48" s="29">
        <v>1278</v>
      </c>
      <c r="B48" s="60" t="s">
        <v>330</v>
      </c>
      <c r="C48" s="60" t="s">
        <v>731</v>
      </c>
      <c r="D48" s="210">
        <v>2020</v>
      </c>
      <c r="E48" s="60" t="s">
        <v>40</v>
      </c>
      <c r="F48" s="2" t="s">
        <v>732</v>
      </c>
      <c r="G48" s="2">
        <v>12000</v>
      </c>
      <c r="H48" s="70">
        <v>11837.837260273973</v>
      </c>
      <c r="I48" s="70">
        <v>16000</v>
      </c>
      <c r="J48" s="35">
        <v>0.73986482876712323</v>
      </c>
      <c r="K48" s="37" t="s">
        <v>37</v>
      </c>
    </row>
    <row r="49" spans="1:11" ht="115.2" x14ac:dyDescent="0.3">
      <c r="A49" s="29">
        <v>1283</v>
      </c>
      <c r="B49" s="60" t="s">
        <v>733</v>
      </c>
      <c r="C49" s="60" t="s">
        <v>734</v>
      </c>
      <c r="D49" s="210">
        <v>2020</v>
      </c>
      <c r="E49" s="60" t="s">
        <v>735</v>
      </c>
      <c r="F49" s="2" t="s">
        <v>736</v>
      </c>
      <c r="G49" s="2">
        <v>300000</v>
      </c>
      <c r="H49" s="70">
        <v>54999.999999999993</v>
      </c>
      <c r="I49" s="207">
        <v>960000</v>
      </c>
      <c r="J49" s="35">
        <v>5.7291666666666657E-2</v>
      </c>
      <c r="K49" s="37">
        <v>11458.333333333332</v>
      </c>
    </row>
    <row r="50" spans="1:11" ht="72" x14ac:dyDescent="0.3">
      <c r="A50" s="29">
        <v>1297</v>
      </c>
      <c r="B50" s="60" t="s">
        <v>180</v>
      </c>
      <c r="C50" s="60" t="s">
        <v>737</v>
      </c>
      <c r="D50" s="210">
        <v>2020</v>
      </c>
      <c r="E50" s="60" t="s">
        <v>738</v>
      </c>
      <c r="F50" s="2" t="s">
        <v>739</v>
      </c>
      <c r="G50" s="2">
        <v>59225</v>
      </c>
      <c r="H50" s="70">
        <v>59225</v>
      </c>
      <c r="I50" s="70">
        <v>613000</v>
      </c>
      <c r="J50" s="35">
        <v>9.6615008156606855E-2</v>
      </c>
      <c r="K50" s="37" t="s">
        <v>37</v>
      </c>
    </row>
    <row r="51" spans="1:11" ht="72" x14ac:dyDescent="0.3">
      <c r="A51" s="29">
        <v>1303</v>
      </c>
      <c r="B51" s="60" t="s">
        <v>188</v>
      </c>
      <c r="C51" s="60" t="s">
        <v>740</v>
      </c>
      <c r="D51" s="210">
        <v>2020</v>
      </c>
      <c r="E51" s="60" t="s">
        <v>741</v>
      </c>
      <c r="F51" s="2" t="s">
        <v>742</v>
      </c>
      <c r="G51" s="2">
        <v>70000</v>
      </c>
      <c r="H51" s="70">
        <v>70000</v>
      </c>
      <c r="I51" s="70">
        <v>325000</v>
      </c>
      <c r="J51" s="35">
        <v>0.2153846153846154</v>
      </c>
      <c r="K51" s="37" t="s">
        <v>37</v>
      </c>
    </row>
    <row r="52" spans="1:11" ht="72" x14ac:dyDescent="0.3">
      <c r="A52" s="29">
        <v>1305</v>
      </c>
      <c r="B52" s="60" t="s">
        <v>743</v>
      </c>
      <c r="C52" s="60" t="s">
        <v>744</v>
      </c>
      <c r="D52" s="210">
        <v>2020</v>
      </c>
      <c r="E52" s="60" t="s">
        <v>39</v>
      </c>
      <c r="F52" s="2" t="s">
        <v>745</v>
      </c>
      <c r="G52" s="2">
        <v>5400</v>
      </c>
      <c r="H52" s="70">
        <v>5400</v>
      </c>
      <c r="I52" s="70">
        <v>36000</v>
      </c>
      <c r="J52" s="35">
        <v>0.15</v>
      </c>
      <c r="K52" s="37" t="s">
        <v>37</v>
      </c>
    </row>
    <row r="53" spans="1:11" ht="57.6" x14ac:dyDescent="0.3">
      <c r="A53" s="29">
        <v>1306</v>
      </c>
      <c r="B53" s="60" t="s">
        <v>743</v>
      </c>
      <c r="C53" s="60" t="s">
        <v>746</v>
      </c>
      <c r="D53" s="210">
        <v>2020</v>
      </c>
      <c r="E53" s="60" t="s">
        <v>198</v>
      </c>
      <c r="F53" s="2" t="s">
        <v>747</v>
      </c>
      <c r="G53" s="2">
        <v>2000</v>
      </c>
      <c r="H53" s="70">
        <v>2000</v>
      </c>
      <c r="I53" s="43">
        <v>35000</v>
      </c>
      <c r="J53" s="35">
        <v>5.7142857142857141E-2</v>
      </c>
      <c r="K53" s="37" t="s">
        <v>37</v>
      </c>
    </row>
    <row r="54" spans="1:11" ht="57.6" x14ac:dyDescent="0.3">
      <c r="A54" s="29">
        <v>1310</v>
      </c>
      <c r="B54" s="60" t="s">
        <v>598</v>
      </c>
      <c r="C54" s="60" t="s">
        <v>748</v>
      </c>
      <c r="D54" s="210">
        <v>2020</v>
      </c>
      <c r="E54" s="60" t="s">
        <v>749</v>
      </c>
      <c r="F54" s="2" t="s">
        <v>750</v>
      </c>
      <c r="G54" s="2">
        <v>86700</v>
      </c>
      <c r="H54" s="70">
        <v>86700</v>
      </c>
      <c r="I54" s="70">
        <v>95000</v>
      </c>
      <c r="J54" s="35">
        <v>0.91263157894736846</v>
      </c>
      <c r="K54" s="37" t="s">
        <v>37</v>
      </c>
    </row>
    <row r="55" spans="1:11" ht="100.8" x14ac:dyDescent="0.3">
      <c r="A55" s="29">
        <v>1311</v>
      </c>
      <c r="B55" s="60" t="s">
        <v>301</v>
      </c>
      <c r="C55" s="60" t="s">
        <v>751</v>
      </c>
      <c r="D55" s="210">
        <v>2020</v>
      </c>
      <c r="E55" s="60" t="s">
        <v>51</v>
      </c>
      <c r="F55" s="2" t="s">
        <v>752</v>
      </c>
      <c r="G55" s="2">
        <v>30000</v>
      </c>
      <c r="H55" s="70">
        <v>30000</v>
      </c>
      <c r="I55" s="70">
        <v>45000</v>
      </c>
      <c r="J55" s="35">
        <v>0.66666666666666663</v>
      </c>
      <c r="K55" s="37" t="s">
        <v>37</v>
      </c>
    </row>
    <row r="56" spans="1:11" x14ac:dyDescent="0.3">
      <c r="A56" s="13"/>
      <c r="G56"/>
      <c r="J56" s="8"/>
      <c r="K56" s="11"/>
    </row>
    <row r="57" spans="1:11" x14ac:dyDescent="0.3">
      <c r="A57" s="13"/>
      <c r="G57"/>
      <c r="J57" s="8"/>
      <c r="K57" s="11"/>
    </row>
    <row r="58" spans="1:11" x14ac:dyDescent="0.3">
      <c r="A58" s="13"/>
      <c r="G58"/>
      <c r="H58" s="191"/>
      <c r="J58" s="8"/>
      <c r="K58" s="11"/>
    </row>
    <row r="59" spans="1:11" x14ac:dyDescent="0.3">
      <c r="G59"/>
      <c r="H59" s="26"/>
      <c r="J59" s="8"/>
      <c r="K59" s="11"/>
    </row>
    <row r="60" spans="1:11" x14ac:dyDescent="0.3">
      <c r="G60"/>
      <c r="H60" s="26"/>
      <c r="J60" s="8"/>
      <c r="K60" s="11"/>
    </row>
    <row r="61" spans="1:11" x14ac:dyDescent="0.3">
      <c r="G61"/>
      <c r="J61" s="8"/>
      <c r="K61" s="11"/>
    </row>
    <row r="62" spans="1:11" x14ac:dyDescent="0.3">
      <c r="G62"/>
      <c r="J62" s="8"/>
      <c r="K62" s="11"/>
    </row>
    <row r="63" spans="1:11" x14ac:dyDescent="0.3">
      <c r="G63"/>
      <c r="J63" s="8"/>
      <c r="K63" s="11"/>
    </row>
    <row r="64" spans="1:11" x14ac:dyDescent="0.3">
      <c r="G64"/>
      <c r="J64" s="8"/>
      <c r="K64" s="11"/>
    </row>
    <row r="65" spans="7:11" x14ac:dyDescent="0.3">
      <c r="G65"/>
      <c r="J65" s="8"/>
      <c r="K65" s="11"/>
    </row>
    <row r="66" spans="7:11" x14ac:dyDescent="0.3">
      <c r="G66"/>
      <c r="J66" s="8"/>
      <c r="K66" s="11"/>
    </row>
    <row r="67" spans="7:11" x14ac:dyDescent="0.3">
      <c r="G67"/>
      <c r="J67" s="8"/>
      <c r="K67" s="11"/>
    </row>
    <row r="68" spans="7:11" x14ac:dyDescent="0.3">
      <c r="G68"/>
      <c r="J68" s="8"/>
      <c r="K68" s="11"/>
    </row>
    <row r="69" spans="7:11" x14ac:dyDescent="0.3">
      <c r="G69"/>
      <c r="J69" s="8"/>
      <c r="K69" s="11"/>
    </row>
    <row r="70" spans="7:11" x14ac:dyDescent="0.3">
      <c r="G70"/>
      <c r="J70" s="8"/>
      <c r="K70" s="11"/>
    </row>
    <row r="71" spans="7:11" x14ac:dyDescent="0.3">
      <c r="G71"/>
      <c r="J71" s="8"/>
      <c r="K71" s="11"/>
    </row>
    <row r="72" spans="7:11" x14ac:dyDescent="0.3">
      <c r="G72"/>
      <c r="J72" s="8"/>
      <c r="K72" s="11"/>
    </row>
    <row r="73" spans="7:11" x14ac:dyDescent="0.3">
      <c r="G73"/>
      <c r="J73" s="8"/>
      <c r="K73" s="11"/>
    </row>
    <row r="74" spans="7:11" x14ac:dyDescent="0.3">
      <c r="G74"/>
      <c r="J74" s="8"/>
      <c r="K74" s="11"/>
    </row>
    <row r="75" spans="7:11" x14ac:dyDescent="0.3">
      <c r="G75"/>
      <c r="J75" s="8"/>
      <c r="K75" s="11"/>
    </row>
    <row r="76" spans="7:11" x14ac:dyDescent="0.3">
      <c r="G76"/>
      <c r="J76" s="8"/>
      <c r="K76" s="11"/>
    </row>
    <row r="77" spans="7:11" x14ac:dyDescent="0.3">
      <c r="G77"/>
      <c r="J77" s="8"/>
      <c r="K77" s="11"/>
    </row>
    <row r="78" spans="7:11" x14ac:dyDescent="0.3">
      <c r="G78"/>
      <c r="J78" s="8"/>
      <c r="K78" s="11"/>
    </row>
    <row r="79" spans="7:11" x14ac:dyDescent="0.3">
      <c r="G79"/>
      <c r="J79" s="8"/>
      <c r="K79" s="11"/>
    </row>
    <row r="80" spans="7:11" x14ac:dyDescent="0.3">
      <c r="G80"/>
      <c r="J80" s="8"/>
      <c r="K80" s="11"/>
    </row>
    <row r="81" spans="7:11" x14ac:dyDescent="0.3">
      <c r="G81"/>
      <c r="J81" s="8"/>
      <c r="K81" s="11"/>
    </row>
    <row r="82" spans="7:11" x14ac:dyDescent="0.3">
      <c r="G82"/>
      <c r="J82" s="8"/>
      <c r="K82" s="11"/>
    </row>
    <row r="83" spans="7:11" x14ac:dyDescent="0.3">
      <c r="G83"/>
      <c r="J83" s="8"/>
      <c r="K83" s="11"/>
    </row>
    <row r="84" spans="7:11" x14ac:dyDescent="0.3">
      <c r="G84"/>
      <c r="J84" s="8"/>
      <c r="K84" s="11"/>
    </row>
    <row r="85" spans="7:11" x14ac:dyDescent="0.3">
      <c r="G85"/>
      <c r="J85" s="8"/>
      <c r="K85" s="11"/>
    </row>
    <row r="86" spans="7:11" x14ac:dyDescent="0.3">
      <c r="G86"/>
      <c r="J86" s="8"/>
      <c r="K86" s="11"/>
    </row>
    <row r="87" spans="7:11" x14ac:dyDescent="0.3">
      <c r="G87"/>
      <c r="J87" s="8"/>
      <c r="K87" s="11"/>
    </row>
    <row r="88" spans="7:11" x14ac:dyDescent="0.3">
      <c r="G88"/>
      <c r="J88" s="8"/>
      <c r="K88" s="11"/>
    </row>
    <row r="89" spans="7:11" x14ac:dyDescent="0.3">
      <c r="G89"/>
      <c r="J89" s="8"/>
      <c r="K89" s="11"/>
    </row>
    <row r="90" spans="7:11" x14ac:dyDescent="0.3">
      <c r="G90"/>
      <c r="J90" s="8"/>
      <c r="K90" s="11"/>
    </row>
    <row r="91" spans="7:11" x14ac:dyDescent="0.3">
      <c r="G91"/>
      <c r="J91" s="8"/>
      <c r="K91" s="11"/>
    </row>
    <row r="92" spans="7:11" x14ac:dyDescent="0.3">
      <c r="G92"/>
      <c r="J92" s="8"/>
      <c r="K92" s="11"/>
    </row>
    <row r="93" spans="7:11" x14ac:dyDescent="0.3">
      <c r="G93"/>
      <c r="J93" s="8"/>
      <c r="K93" s="11"/>
    </row>
    <row r="94" spans="7:11" x14ac:dyDescent="0.3">
      <c r="G94"/>
      <c r="J94" s="8"/>
      <c r="K94" s="11"/>
    </row>
    <row r="95" spans="7:11" x14ac:dyDescent="0.3">
      <c r="G95"/>
      <c r="J95" s="8"/>
      <c r="K95" s="11"/>
    </row>
    <row r="96" spans="7:11" x14ac:dyDescent="0.3">
      <c r="G96"/>
      <c r="J96" s="8"/>
      <c r="K96" s="11"/>
    </row>
    <row r="97" spans="7:11" x14ac:dyDescent="0.3">
      <c r="G97"/>
      <c r="J97" s="8"/>
      <c r="K97" s="11"/>
    </row>
    <row r="98" spans="7:11" x14ac:dyDescent="0.3">
      <c r="G98"/>
      <c r="J98" s="8"/>
      <c r="K98" s="11"/>
    </row>
    <row r="99" spans="7:11" x14ac:dyDescent="0.3">
      <c r="G99"/>
      <c r="J99" s="8"/>
      <c r="K99" s="11"/>
    </row>
    <row r="100" spans="7:11" x14ac:dyDescent="0.3">
      <c r="G100"/>
      <c r="J100" s="8"/>
      <c r="K100" s="11"/>
    </row>
    <row r="101" spans="7:11" x14ac:dyDescent="0.3">
      <c r="G101"/>
      <c r="J101" s="8"/>
      <c r="K101" s="11"/>
    </row>
    <row r="102" spans="7:11" x14ac:dyDescent="0.3">
      <c r="G102"/>
      <c r="J102" s="8"/>
      <c r="K102" s="11"/>
    </row>
    <row r="103" spans="7:11" x14ac:dyDescent="0.3">
      <c r="G103"/>
      <c r="J103" s="8"/>
      <c r="K103" s="11"/>
    </row>
    <row r="104" spans="7:11" x14ac:dyDescent="0.3">
      <c r="G104"/>
      <c r="J104" s="8"/>
      <c r="K104" s="11"/>
    </row>
    <row r="105" spans="7:11" x14ac:dyDescent="0.3">
      <c r="G105"/>
      <c r="J105" s="8"/>
      <c r="K105" s="11"/>
    </row>
    <row r="106" spans="7:11" x14ac:dyDescent="0.3">
      <c r="G106"/>
      <c r="J106" s="8"/>
      <c r="K106" s="11"/>
    </row>
    <row r="107" spans="7:11" x14ac:dyDescent="0.3">
      <c r="G107"/>
      <c r="J107" s="8"/>
      <c r="K107" s="11"/>
    </row>
    <row r="108" spans="7:11" x14ac:dyDescent="0.3">
      <c r="G108"/>
      <c r="J108" s="8"/>
      <c r="K108" s="11"/>
    </row>
    <row r="109" spans="7:11" x14ac:dyDescent="0.3">
      <c r="G109"/>
      <c r="J109" s="8"/>
      <c r="K109" s="11"/>
    </row>
    <row r="110" spans="7:11" x14ac:dyDescent="0.3">
      <c r="G110"/>
      <c r="J110" s="8"/>
      <c r="K110" s="11"/>
    </row>
    <row r="111" spans="7:11" x14ac:dyDescent="0.3">
      <c r="G111"/>
      <c r="J111" s="8"/>
      <c r="K111" s="11"/>
    </row>
  </sheetData>
  <autoFilter ref="A3:K55" xr:uid="{9220386A-0A50-40C9-A309-DD66151F832B}">
    <sortState xmlns:xlrd2="http://schemas.microsoft.com/office/spreadsheetml/2017/richdata2" ref="A4:K55">
      <sortCondition ref="A3:A55"/>
    </sortState>
  </autoFilter>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D4E99-C127-4617-993E-86318AE3F041}">
  <sheetPr codeName="Sheet14"/>
  <dimension ref="A1:U27"/>
  <sheetViews>
    <sheetView zoomScale="89" zoomScaleNormal="89" workbookViewId="0">
      <pane ySplit="2" topLeftCell="A3" activePane="bottomLeft" state="frozen"/>
      <selection pane="bottomLeft" activeCell="E5" sqref="E5"/>
    </sheetView>
  </sheetViews>
  <sheetFormatPr defaultRowHeight="14.4" x14ac:dyDescent="0.3"/>
  <cols>
    <col min="1" max="1" width="11.1796875" customWidth="1"/>
    <col min="2" max="2" width="20.6328125" customWidth="1"/>
    <col min="3" max="3" width="35.6328125" customWidth="1"/>
    <col min="4" max="4" width="14.36328125" style="16" customWidth="1"/>
    <col min="5" max="5" width="18.453125" customWidth="1"/>
    <col min="6" max="6" width="39.1796875" customWidth="1"/>
    <col min="7" max="7" width="17.36328125" style="8" customWidth="1"/>
    <col min="8" max="8" width="12.6328125" style="8" customWidth="1"/>
    <col min="9" max="9" width="14.1796875" style="8" customWidth="1"/>
    <col min="10" max="10" width="14.1796875" style="11" customWidth="1"/>
    <col min="11" max="11" width="14.6328125" style="8" customWidth="1"/>
  </cols>
  <sheetData>
    <row r="1" spans="1:21" ht="24.75" customHeight="1" x14ac:dyDescent="0.3">
      <c r="A1" s="129" t="s">
        <v>123</v>
      </c>
      <c r="B1" s="123"/>
      <c r="C1" s="123"/>
      <c r="D1" s="123"/>
      <c r="E1" s="123"/>
      <c r="F1" s="123"/>
      <c r="G1" s="209">
        <f>SUM(G3:G7)*1000</f>
        <v>196279470</v>
      </c>
      <c r="H1" s="209">
        <f>SUM(H3:H7)*1000</f>
        <v>186100420.67114091</v>
      </c>
      <c r="I1" s="209">
        <f>SUM(I3:I7)*1000</f>
        <v>369104000</v>
      </c>
      <c r="J1" s="209"/>
      <c r="K1" s="209">
        <f>SUM(K3:K7)</f>
        <v>414300</v>
      </c>
    </row>
    <row r="2" spans="1:21" s="79" customFormat="1" ht="45" customHeight="1" thickBot="1" x14ac:dyDescent="0.35">
      <c r="A2" s="217" t="s">
        <v>778</v>
      </c>
      <c r="B2" s="217" t="s">
        <v>141</v>
      </c>
      <c r="C2" s="217" t="s">
        <v>204</v>
      </c>
      <c r="D2" s="217" t="s">
        <v>142</v>
      </c>
      <c r="E2" s="217" t="s">
        <v>785</v>
      </c>
      <c r="F2" s="217" t="s">
        <v>143</v>
      </c>
      <c r="G2" s="224" t="s">
        <v>846</v>
      </c>
      <c r="H2" s="217" t="s">
        <v>786</v>
      </c>
      <c r="I2" s="217" t="s">
        <v>145</v>
      </c>
      <c r="J2" s="217" t="s">
        <v>787</v>
      </c>
      <c r="K2" s="128" t="s">
        <v>790</v>
      </c>
      <c r="L2" s="78"/>
      <c r="M2" s="78"/>
      <c r="N2" s="78"/>
      <c r="O2" s="78"/>
      <c r="P2" s="78"/>
      <c r="Q2" s="78"/>
      <c r="R2" s="78"/>
      <c r="S2" s="78"/>
      <c r="T2" s="78"/>
      <c r="U2" s="78"/>
    </row>
    <row r="3" spans="1:21" ht="43.2" x14ac:dyDescent="0.3">
      <c r="A3" s="168">
        <v>1002</v>
      </c>
      <c r="B3" s="168" t="s">
        <v>674</v>
      </c>
      <c r="C3" s="168" t="s">
        <v>675</v>
      </c>
      <c r="D3" s="167">
        <v>2016</v>
      </c>
      <c r="E3" s="167">
        <v>2016</v>
      </c>
      <c r="F3" s="168" t="s">
        <v>676</v>
      </c>
      <c r="G3" s="194">
        <v>48686.47</v>
      </c>
      <c r="H3" s="194">
        <v>39069.919999999998</v>
      </c>
      <c r="I3" s="194">
        <v>129104</v>
      </c>
      <c r="J3" s="201">
        <v>0.30262362126657577</v>
      </c>
      <c r="K3" s="194">
        <v>100000</v>
      </c>
      <c r="L3" s="3"/>
      <c r="M3" s="3"/>
      <c r="N3" s="3"/>
      <c r="O3" s="1"/>
      <c r="P3" s="1"/>
      <c r="Q3" s="1"/>
      <c r="R3" s="1"/>
      <c r="S3" s="1"/>
      <c r="T3" s="1"/>
      <c r="U3" s="1"/>
    </row>
    <row r="4" spans="1:21" ht="86.4" x14ac:dyDescent="0.3">
      <c r="A4" s="74">
        <v>1161</v>
      </c>
      <c r="B4" s="74" t="s">
        <v>7</v>
      </c>
      <c r="C4" s="74" t="s">
        <v>666</v>
      </c>
      <c r="D4" s="169">
        <v>2019</v>
      </c>
      <c r="E4" s="74" t="s">
        <v>53</v>
      </c>
      <c r="F4" s="74" t="s">
        <v>667</v>
      </c>
      <c r="G4" s="17">
        <v>110000</v>
      </c>
      <c r="H4" s="17">
        <v>110000</v>
      </c>
      <c r="I4" s="17">
        <v>140000</v>
      </c>
      <c r="J4" s="9">
        <v>0.7857142857142857</v>
      </c>
      <c r="K4" s="6">
        <v>300000</v>
      </c>
      <c r="L4" s="3"/>
      <c r="M4" s="3"/>
      <c r="N4" s="3"/>
      <c r="O4" s="1"/>
      <c r="P4" s="1"/>
      <c r="Q4" s="1"/>
      <c r="R4" s="1"/>
      <c r="S4" s="1"/>
      <c r="T4" s="1"/>
      <c r="U4" s="1"/>
    </row>
    <row r="5" spans="1:21" ht="57.6" x14ac:dyDescent="0.3">
      <c r="A5" s="74">
        <v>1243</v>
      </c>
      <c r="B5" s="74" t="s">
        <v>511</v>
      </c>
      <c r="C5" s="74" t="s">
        <v>668</v>
      </c>
      <c r="D5" s="169">
        <v>2019</v>
      </c>
      <c r="E5" s="74" t="s">
        <v>50</v>
      </c>
      <c r="F5" s="74" t="s">
        <v>669</v>
      </c>
      <c r="G5" s="17">
        <v>7593</v>
      </c>
      <c r="H5" s="17">
        <v>7593</v>
      </c>
      <c r="I5" s="17">
        <v>40000</v>
      </c>
      <c r="J5" s="9">
        <v>0.18982499999999999</v>
      </c>
      <c r="K5" s="6"/>
      <c r="L5" s="3"/>
      <c r="M5" s="3"/>
      <c r="N5" s="3"/>
      <c r="O5" s="1"/>
      <c r="P5" s="1"/>
      <c r="Q5" s="1"/>
      <c r="R5" s="1"/>
      <c r="S5" s="1"/>
      <c r="T5" s="1"/>
      <c r="U5" s="1"/>
    </row>
    <row r="6" spans="1:21" ht="43.2" x14ac:dyDescent="0.3">
      <c r="A6" s="74">
        <v>1244</v>
      </c>
      <c r="B6" s="74" t="s">
        <v>590</v>
      </c>
      <c r="C6" s="74" t="s">
        <v>670</v>
      </c>
      <c r="D6" s="169">
        <v>2019</v>
      </c>
      <c r="E6" s="74" t="s">
        <v>40</v>
      </c>
      <c r="F6" s="171" t="s">
        <v>671</v>
      </c>
      <c r="G6" s="17">
        <v>5000</v>
      </c>
      <c r="H6" s="17">
        <v>4750</v>
      </c>
      <c r="I6" s="17">
        <v>10000</v>
      </c>
      <c r="J6" s="9">
        <v>0.47499999999999998</v>
      </c>
      <c r="K6" s="6">
        <v>10000</v>
      </c>
      <c r="L6" s="3"/>
      <c r="M6" s="3"/>
      <c r="N6" s="3"/>
      <c r="O6" s="1"/>
      <c r="P6" s="1"/>
      <c r="Q6" s="1"/>
      <c r="R6" s="1"/>
      <c r="S6" s="1"/>
      <c r="T6" s="1"/>
      <c r="U6" s="1"/>
    </row>
    <row r="7" spans="1:21" ht="100.8" x14ac:dyDescent="0.3">
      <c r="A7" s="60">
        <v>1282</v>
      </c>
      <c r="B7" s="60" t="s">
        <v>166</v>
      </c>
      <c r="C7" s="60" t="s">
        <v>753</v>
      </c>
      <c r="D7" s="210">
        <v>2020</v>
      </c>
      <c r="E7" s="60" t="s">
        <v>39</v>
      </c>
      <c r="F7" s="2" t="s">
        <v>754</v>
      </c>
      <c r="G7" s="60">
        <v>25000</v>
      </c>
      <c r="H7" s="70">
        <v>24687.500671140941</v>
      </c>
      <c r="I7" s="197">
        <v>50000</v>
      </c>
      <c r="J7" s="211">
        <v>0.49375001342281877</v>
      </c>
      <c r="K7" s="69">
        <v>4300</v>
      </c>
      <c r="L7" s="3"/>
      <c r="M7" s="3"/>
      <c r="N7" s="3"/>
      <c r="O7" s="1"/>
      <c r="P7" s="1"/>
      <c r="Q7" s="1"/>
      <c r="R7" s="1"/>
      <c r="S7" s="1"/>
      <c r="T7" s="1"/>
      <c r="U7" s="1"/>
    </row>
    <row r="8" spans="1:21" x14ac:dyDescent="0.3">
      <c r="A8" s="19"/>
      <c r="B8" s="19"/>
      <c r="C8" s="19"/>
      <c r="D8" s="55"/>
      <c r="E8" s="19"/>
      <c r="F8" s="19"/>
      <c r="G8" s="20"/>
      <c r="H8" s="20"/>
      <c r="I8" s="20"/>
      <c r="J8" s="21"/>
      <c r="K8" s="20"/>
      <c r="L8" s="3"/>
      <c r="M8" s="3"/>
      <c r="N8" s="3"/>
      <c r="O8" s="1"/>
      <c r="P8" s="1"/>
      <c r="Q8" s="1"/>
      <c r="R8" s="1"/>
      <c r="S8" s="1"/>
      <c r="T8" s="1"/>
      <c r="U8" s="1"/>
    </row>
    <row r="9" spans="1:21" x14ac:dyDescent="0.3">
      <c r="A9" s="19"/>
      <c r="B9" s="19"/>
      <c r="C9" s="19"/>
      <c r="D9" s="55"/>
      <c r="E9" s="19"/>
      <c r="F9" s="19"/>
      <c r="G9" s="20"/>
      <c r="H9" s="20"/>
      <c r="I9" s="20"/>
      <c r="J9" s="21"/>
      <c r="K9" s="20"/>
      <c r="L9" s="3"/>
      <c r="M9" s="3"/>
      <c r="N9" s="3"/>
      <c r="O9" s="1"/>
      <c r="P9" s="1"/>
      <c r="Q9" s="1"/>
      <c r="R9" s="1"/>
      <c r="S9" s="1"/>
      <c r="T9" s="1"/>
      <c r="U9" s="1"/>
    </row>
    <row r="10" spans="1:21" x14ac:dyDescent="0.3">
      <c r="A10" s="19"/>
      <c r="B10" s="19"/>
      <c r="C10" s="19"/>
      <c r="D10" s="55"/>
      <c r="E10" s="19"/>
      <c r="F10" s="19"/>
      <c r="G10" s="20"/>
      <c r="H10" s="20"/>
      <c r="I10" s="20"/>
      <c r="J10" s="21"/>
      <c r="K10" s="20"/>
      <c r="L10" s="3"/>
      <c r="M10" s="3"/>
      <c r="N10" s="3"/>
      <c r="O10" s="1"/>
      <c r="P10" s="1"/>
      <c r="Q10" s="1"/>
      <c r="R10" s="1"/>
      <c r="S10" s="1"/>
      <c r="T10" s="1"/>
      <c r="U10" s="1"/>
    </row>
    <row r="11" spans="1:21" x14ac:dyDescent="0.3">
      <c r="A11" s="19"/>
      <c r="B11" s="19"/>
      <c r="C11" s="19"/>
      <c r="D11" s="55"/>
      <c r="E11" s="19"/>
      <c r="F11" s="19"/>
      <c r="G11" s="20"/>
      <c r="H11" s="20"/>
      <c r="I11" s="20"/>
      <c r="J11" s="21"/>
      <c r="K11" s="20"/>
      <c r="L11" s="3"/>
      <c r="M11" s="3"/>
      <c r="N11" s="3"/>
      <c r="O11" s="1"/>
      <c r="P11" s="1"/>
      <c r="Q11" s="1"/>
      <c r="R11" s="1"/>
      <c r="S11" s="1"/>
      <c r="T11" s="1"/>
      <c r="U11" s="1"/>
    </row>
    <row r="12" spans="1:21" x14ac:dyDescent="0.3">
      <c r="A12" s="19"/>
      <c r="B12" s="19"/>
      <c r="C12" s="19"/>
      <c r="D12" s="55"/>
      <c r="E12" s="19"/>
      <c r="F12" s="19"/>
      <c r="G12" s="20"/>
      <c r="H12" s="20"/>
      <c r="I12" s="20"/>
      <c r="J12" s="21"/>
      <c r="K12" s="20"/>
      <c r="L12" s="3"/>
      <c r="M12" s="3"/>
      <c r="N12" s="3"/>
      <c r="O12" s="1"/>
      <c r="P12" s="1"/>
      <c r="Q12" s="1"/>
      <c r="R12" s="1"/>
      <c r="S12" s="1"/>
      <c r="T12" s="1"/>
      <c r="U12" s="1"/>
    </row>
    <row r="13" spans="1:21" x14ac:dyDescent="0.3">
      <c r="A13" s="19"/>
      <c r="B13" s="19"/>
      <c r="C13" s="19"/>
      <c r="D13" s="55"/>
      <c r="E13" s="19"/>
      <c r="F13" s="19"/>
      <c r="G13" s="20"/>
      <c r="H13" s="20"/>
      <c r="I13" s="20"/>
      <c r="J13" s="21"/>
      <c r="K13" s="20"/>
      <c r="L13" s="3"/>
      <c r="M13" s="3"/>
      <c r="N13" s="3"/>
      <c r="O13" s="1"/>
      <c r="P13" s="1"/>
      <c r="Q13" s="1"/>
      <c r="R13" s="1"/>
      <c r="S13" s="1"/>
      <c r="T13" s="1"/>
      <c r="U13" s="1"/>
    </row>
    <row r="14" spans="1:21" x14ac:dyDescent="0.3">
      <c r="A14" s="19"/>
      <c r="B14" s="19"/>
      <c r="C14" s="19"/>
      <c r="D14" s="55"/>
      <c r="E14" s="19"/>
      <c r="F14" s="19"/>
      <c r="G14" s="20"/>
      <c r="H14" s="20"/>
      <c r="I14" s="20"/>
      <c r="J14" s="21"/>
      <c r="K14" s="20"/>
      <c r="L14" s="3"/>
      <c r="M14" s="3"/>
      <c r="N14" s="3"/>
      <c r="O14" s="1"/>
      <c r="P14" s="1"/>
      <c r="Q14" s="1"/>
      <c r="R14" s="1"/>
      <c r="S14" s="1"/>
      <c r="T14" s="1"/>
      <c r="U14" s="1"/>
    </row>
    <row r="15" spans="1:21" x14ac:dyDescent="0.3">
      <c r="A15" s="19"/>
      <c r="B15" s="19"/>
      <c r="C15" s="19"/>
      <c r="D15" s="55"/>
      <c r="E15" s="19"/>
      <c r="F15" s="19"/>
      <c r="G15" s="20"/>
      <c r="H15" s="20"/>
      <c r="I15" s="20"/>
      <c r="J15" s="21"/>
      <c r="K15" s="20"/>
      <c r="L15" s="3"/>
      <c r="M15" s="3"/>
      <c r="N15" s="3"/>
      <c r="O15" s="1"/>
      <c r="P15" s="1"/>
      <c r="Q15" s="1"/>
      <c r="R15" s="1"/>
      <c r="S15" s="1"/>
      <c r="T15" s="1"/>
      <c r="U15" s="1"/>
    </row>
    <row r="16" spans="1:21" x14ac:dyDescent="0.3">
      <c r="A16" s="19"/>
      <c r="B16" s="19"/>
      <c r="C16" s="19"/>
      <c r="D16" s="55"/>
      <c r="E16" s="19"/>
      <c r="F16" s="19"/>
      <c r="G16" s="20"/>
      <c r="H16" s="20"/>
      <c r="I16" s="20"/>
      <c r="J16" s="21"/>
      <c r="K16" s="20"/>
      <c r="L16" s="3"/>
      <c r="M16" s="3"/>
      <c r="N16" s="3"/>
      <c r="O16" s="1"/>
      <c r="P16" s="1"/>
      <c r="Q16" s="1"/>
      <c r="R16" s="1"/>
      <c r="S16" s="1"/>
      <c r="T16" s="1"/>
      <c r="U16" s="1"/>
    </row>
    <row r="17" spans="1:21" x14ac:dyDescent="0.3">
      <c r="A17" s="19"/>
      <c r="B17" s="19"/>
      <c r="C17" s="19"/>
      <c r="D17" s="55"/>
      <c r="E17" s="19"/>
      <c r="F17" s="19"/>
      <c r="G17" s="20"/>
      <c r="H17" s="20"/>
      <c r="I17" s="20"/>
      <c r="J17" s="21"/>
      <c r="K17" s="20"/>
      <c r="L17" s="3"/>
      <c r="M17" s="3"/>
      <c r="N17" s="3"/>
      <c r="O17" s="1"/>
      <c r="P17" s="1"/>
      <c r="Q17" s="1"/>
      <c r="R17" s="1"/>
      <c r="S17" s="1"/>
      <c r="T17" s="1"/>
      <c r="U17" s="1"/>
    </row>
    <row r="18" spans="1:21" x14ac:dyDescent="0.3">
      <c r="A18" s="19"/>
      <c r="B18" s="19"/>
      <c r="C18" s="19"/>
      <c r="D18" s="55"/>
      <c r="E18" s="19"/>
      <c r="F18" s="19"/>
      <c r="G18" s="20"/>
      <c r="H18" s="20"/>
      <c r="I18" s="20"/>
      <c r="J18" s="21"/>
      <c r="K18" s="20"/>
      <c r="L18" s="3"/>
      <c r="M18" s="3"/>
      <c r="N18" s="3"/>
      <c r="O18" s="1"/>
      <c r="P18" s="1"/>
      <c r="Q18" s="1"/>
      <c r="R18" s="1"/>
      <c r="S18" s="1"/>
      <c r="T18" s="1"/>
      <c r="U18" s="1"/>
    </row>
    <row r="19" spans="1:21" x14ac:dyDescent="0.3">
      <c r="A19" s="19"/>
      <c r="B19" s="19"/>
      <c r="C19" s="19"/>
      <c r="D19" s="55"/>
      <c r="E19" s="19"/>
      <c r="F19" s="19"/>
      <c r="G19" s="20"/>
      <c r="H19" s="20"/>
      <c r="I19" s="20"/>
      <c r="J19" s="21"/>
      <c r="K19" s="20"/>
      <c r="L19" s="3"/>
      <c r="M19" s="3"/>
      <c r="N19" s="3"/>
      <c r="O19" s="1"/>
      <c r="P19" s="1"/>
      <c r="Q19" s="1"/>
      <c r="R19" s="1"/>
      <c r="S19" s="1"/>
      <c r="T19" s="1"/>
      <c r="U19" s="1"/>
    </row>
    <row r="20" spans="1:21" x14ac:dyDescent="0.3">
      <c r="A20" s="19"/>
      <c r="B20" s="19"/>
      <c r="C20" s="19"/>
      <c r="D20" s="55"/>
      <c r="E20" s="19"/>
      <c r="F20" s="19"/>
      <c r="G20" s="20"/>
      <c r="H20" s="20"/>
      <c r="I20" s="20"/>
      <c r="J20" s="21"/>
      <c r="K20" s="20"/>
      <c r="L20" s="3"/>
      <c r="M20" s="3"/>
      <c r="N20" s="3"/>
      <c r="O20" s="1"/>
      <c r="P20" s="1"/>
      <c r="Q20" s="1"/>
      <c r="R20" s="1"/>
      <c r="S20" s="1"/>
      <c r="T20" s="1"/>
      <c r="U20" s="1"/>
    </row>
    <row r="21" spans="1:21" x14ac:dyDescent="0.3">
      <c r="A21" s="19"/>
      <c r="B21" s="19"/>
      <c r="C21" s="19"/>
      <c r="D21" s="55"/>
      <c r="E21" s="19"/>
      <c r="F21" s="19"/>
      <c r="G21" s="20"/>
      <c r="H21" s="20"/>
      <c r="I21" s="20"/>
      <c r="J21" s="21"/>
      <c r="K21" s="20"/>
      <c r="L21" s="3"/>
      <c r="M21" s="3"/>
      <c r="N21" s="3"/>
      <c r="O21" s="1"/>
      <c r="P21" s="1"/>
      <c r="Q21" s="1"/>
      <c r="R21" s="1"/>
      <c r="S21" s="1"/>
      <c r="T21" s="1"/>
      <c r="U21" s="1"/>
    </row>
    <row r="22" spans="1:21" x14ac:dyDescent="0.3">
      <c r="A22" s="19"/>
      <c r="B22" s="19"/>
      <c r="C22" s="19"/>
      <c r="D22" s="55"/>
      <c r="E22" s="19"/>
      <c r="F22" s="19"/>
      <c r="G22" s="20"/>
      <c r="H22" s="20"/>
      <c r="I22" s="20"/>
      <c r="J22" s="21"/>
      <c r="K22" s="20"/>
      <c r="L22" s="3"/>
      <c r="M22" s="3"/>
      <c r="N22" s="3"/>
      <c r="O22" s="1"/>
      <c r="P22" s="1"/>
      <c r="Q22" s="1"/>
      <c r="R22" s="1"/>
      <c r="S22" s="1"/>
      <c r="T22" s="1"/>
      <c r="U22" s="1"/>
    </row>
    <row r="23" spans="1:21" x14ac:dyDescent="0.3">
      <c r="A23" s="18"/>
      <c r="B23" s="18"/>
      <c r="C23" s="18"/>
      <c r="D23" s="54"/>
      <c r="E23" s="18"/>
      <c r="F23" s="18"/>
      <c r="G23" s="14"/>
      <c r="H23" s="14"/>
      <c r="I23" s="14"/>
      <c r="J23" s="28"/>
      <c r="K23" s="14"/>
      <c r="L23" s="1"/>
      <c r="M23" s="1"/>
      <c r="N23" s="1"/>
      <c r="O23" s="1"/>
      <c r="P23" s="1"/>
      <c r="Q23" s="1"/>
      <c r="R23" s="1"/>
      <c r="S23" s="1"/>
      <c r="T23" s="1"/>
      <c r="U23" s="1"/>
    </row>
    <row r="24" spans="1:21" x14ac:dyDescent="0.3">
      <c r="A24" s="18"/>
      <c r="B24" s="18"/>
      <c r="C24" s="18"/>
      <c r="D24" s="54"/>
      <c r="E24" s="18"/>
      <c r="F24" s="18"/>
      <c r="G24" s="14"/>
      <c r="H24" s="14"/>
      <c r="I24" s="14"/>
      <c r="J24" s="28"/>
      <c r="K24" s="14"/>
      <c r="L24" s="1"/>
      <c r="M24" s="1"/>
      <c r="N24" s="1"/>
      <c r="O24" s="1"/>
      <c r="P24" s="1"/>
      <c r="Q24" s="1"/>
      <c r="R24" s="1"/>
      <c r="S24" s="1"/>
      <c r="T24" s="1"/>
      <c r="U24" s="1"/>
    </row>
    <row r="25" spans="1:21" x14ac:dyDescent="0.3">
      <c r="A25" s="18"/>
      <c r="B25" s="18"/>
      <c r="C25" s="18"/>
      <c r="D25" s="54"/>
      <c r="E25" s="18"/>
      <c r="F25" s="18"/>
      <c r="G25" s="14"/>
      <c r="H25" s="14"/>
      <c r="I25" s="14"/>
      <c r="J25" s="28"/>
      <c r="K25" s="14"/>
      <c r="L25" s="1"/>
      <c r="M25" s="1"/>
      <c r="N25" s="1"/>
      <c r="O25" s="1"/>
      <c r="P25" s="1"/>
      <c r="Q25" s="1"/>
      <c r="R25" s="1"/>
      <c r="S25" s="1"/>
      <c r="T25" s="1"/>
      <c r="U25" s="1"/>
    </row>
    <row r="26" spans="1:21" x14ac:dyDescent="0.3">
      <c r="A26" s="25"/>
      <c r="B26" s="25"/>
      <c r="C26" s="25"/>
      <c r="D26" s="56"/>
      <c r="E26" s="25"/>
      <c r="F26" s="25"/>
      <c r="G26" s="26"/>
      <c r="H26" s="26"/>
      <c r="I26" s="26"/>
      <c r="J26" s="27"/>
      <c r="K26" s="26"/>
    </row>
    <row r="27" spans="1:21" x14ac:dyDescent="0.3">
      <c r="A27" s="25"/>
      <c r="B27" s="25"/>
      <c r="C27" s="25"/>
      <c r="D27" s="56"/>
      <c r="E27" s="25"/>
      <c r="F27" s="25"/>
      <c r="G27" s="26"/>
      <c r="H27" s="26"/>
      <c r="I27" s="26"/>
      <c r="J27" s="27"/>
      <c r="K27" s="26"/>
    </row>
  </sheetData>
  <autoFilter ref="A2:K7" xr:uid="{0741CEBA-DACA-466E-9EF2-AA5289A99BEA}">
    <sortState xmlns:xlrd2="http://schemas.microsoft.com/office/spreadsheetml/2017/richdata2" ref="A3:K7">
      <sortCondition ref="A2:A7"/>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9BD-DD9B-4C1E-8A44-EFFAA61492DB}">
  <sheetPr codeName="Sheet16"/>
  <dimension ref="A1:S34"/>
  <sheetViews>
    <sheetView zoomScale="84" zoomScaleNormal="84" workbookViewId="0">
      <pane ySplit="2" topLeftCell="A3" activePane="bottomLeft" state="frozen"/>
      <selection pane="bottomLeft" activeCell="G2" sqref="G2"/>
    </sheetView>
  </sheetViews>
  <sheetFormatPr defaultRowHeight="14.4" x14ac:dyDescent="0.3"/>
  <cols>
    <col min="1" max="1" width="11.1796875" customWidth="1"/>
    <col min="2" max="2" width="15.453125" customWidth="1"/>
    <col min="3" max="3" width="20.81640625" customWidth="1"/>
    <col min="4" max="4" width="14.36328125" style="16" customWidth="1"/>
    <col min="5" max="5" width="15.1796875" style="16" customWidth="1"/>
    <col min="6" max="6" width="41.90625" customWidth="1"/>
    <col min="7" max="7" width="17.36328125" style="8" customWidth="1"/>
    <col min="8" max="8" width="12.6328125" style="8" customWidth="1"/>
    <col min="9" max="9" width="14.1796875" style="8" customWidth="1"/>
    <col min="10" max="10" width="13.1796875" style="11" customWidth="1"/>
  </cols>
  <sheetData>
    <row r="1" spans="1:19" ht="22.2" x14ac:dyDescent="0.3">
      <c r="A1" s="129" t="s">
        <v>124</v>
      </c>
      <c r="B1" s="123"/>
      <c r="C1" s="123"/>
      <c r="D1" s="123"/>
      <c r="E1" s="123"/>
      <c r="F1" s="123"/>
      <c r="G1" s="209">
        <f>SUM(G3:G12)*1000</f>
        <v>151941600</v>
      </c>
      <c r="H1" s="209">
        <f>SUM(H3:H12)*1000</f>
        <v>145004272.08434853</v>
      </c>
      <c r="I1" s="209">
        <f t="shared" ref="I1" si="0">SUM(I3:I12)</f>
        <v>427587</v>
      </c>
      <c r="J1" s="123"/>
    </row>
    <row r="2" spans="1:19" ht="30" customHeight="1" thickBot="1" x14ac:dyDescent="0.35">
      <c r="A2" s="236" t="s">
        <v>778</v>
      </c>
      <c r="B2" s="236" t="s">
        <v>141</v>
      </c>
      <c r="C2" s="236" t="s">
        <v>204</v>
      </c>
      <c r="D2" s="236" t="s">
        <v>142</v>
      </c>
      <c r="E2" s="236" t="s">
        <v>785</v>
      </c>
      <c r="F2" s="236" t="s">
        <v>143</v>
      </c>
      <c r="G2" s="224" t="s">
        <v>846</v>
      </c>
      <c r="H2" s="236" t="s">
        <v>786</v>
      </c>
      <c r="I2" s="236" t="s">
        <v>145</v>
      </c>
      <c r="J2" s="236" t="s">
        <v>787</v>
      </c>
      <c r="K2" s="1"/>
      <c r="L2" s="1"/>
      <c r="M2" s="1"/>
      <c r="N2" s="1"/>
      <c r="O2" s="1"/>
      <c r="P2" s="1"/>
      <c r="Q2" s="1"/>
      <c r="R2" s="1"/>
      <c r="S2" s="1"/>
    </row>
    <row r="3" spans="1:19" ht="57.6" x14ac:dyDescent="0.3">
      <c r="A3" s="71">
        <v>1020</v>
      </c>
      <c r="B3" s="176" t="s">
        <v>685</v>
      </c>
      <c r="C3" s="176" t="s">
        <v>686</v>
      </c>
      <c r="D3" s="167">
        <v>2017</v>
      </c>
      <c r="E3" s="202">
        <v>2017</v>
      </c>
      <c r="F3" s="177" t="s">
        <v>687</v>
      </c>
      <c r="G3" s="203">
        <v>13050</v>
      </c>
      <c r="H3" s="203">
        <v>12291.227190695809</v>
      </c>
      <c r="I3" s="203">
        <v>20000</v>
      </c>
      <c r="J3" s="205">
        <v>0.61456135953479041</v>
      </c>
      <c r="K3" s="1"/>
      <c r="L3" s="1"/>
      <c r="M3" s="1"/>
      <c r="N3" s="1"/>
      <c r="O3" s="1"/>
      <c r="P3" s="1"/>
      <c r="Q3" s="1"/>
      <c r="R3" s="1"/>
      <c r="S3" s="1"/>
    </row>
    <row r="4" spans="1:19" ht="43.2" x14ac:dyDescent="0.3">
      <c r="A4" s="74">
        <v>1100</v>
      </c>
      <c r="B4" s="74" t="s">
        <v>35</v>
      </c>
      <c r="C4" s="74" t="s">
        <v>691</v>
      </c>
      <c r="D4" s="169">
        <v>2017</v>
      </c>
      <c r="E4" s="169">
        <v>2017</v>
      </c>
      <c r="F4" s="74" t="s">
        <v>692</v>
      </c>
      <c r="G4" s="34">
        <v>2275</v>
      </c>
      <c r="H4" s="34">
        <v>1933.7200000000003</v>
      </c>
      <c r="I4" s="34">
        <v>3200</v>
      </c>
      <c r="J4" s="45">
        <v>0.60428750000000009</v>
      </c>
      <c r="K4" s="1"/>
      <c r="L4" s="1"/>
      <c r="M4" s="1"/>
      <c r="N4" s="1"/>
      <c r="O4" s="1"/>
      <c r="P4" s="1"/>
      <c r="Q4" s="1"/>
      <c r="R4" s="1"/>
      <c r="S4" s="1"/>
    </row>
    <row r="5" spans="1:19" ht="28.8" x14ac:dyDescent="0.3">
      <c r="A5" s="74">
        <v>1106</v>
      </c>
      <c r="B5" s="74" t="s">
        <v>688</v>
      </c>
      <c r="C5" s="74" t="s">
        <v>689</v>
      </c>
      <c r="D5" s="169">
        <v>2017</v>
      </c>
      <c r="E5" s="169">
        <v>2017</v>
      </c>
      <c r="F5" s="74" t="s">
        <v>690</v>
      </c>
      <c r="G5" s="34">
        <v>800</v>
      </c>
      <c r="H5" s="34">
        <v>720</v>
      </c>
      <c r="I5" s="34">
        <v>4000</v>
      </c>
      <c r="J5" s="45">
        <v>0.18</v>
      </c>
    </row>
    <row r="6" spans="1:19" ht="72" x14ac:dyDescent="0.3">
      <c r="A6" s="74">
        <v>1170</v>
      </c>
      <c r="B6" s="170" t="s">
        <v>457</v>
      </c>
      <c r="C6" s="74" t="s">
        <v>683</v>
      </c>
      <c r="D6" s="169">
        <v>2018</v>
      </c>
      <c r="E6" s="169" t="s">
        <v>80</v>
      </c>
      <c r="F6" s="74" t="s">
        <v>684</v>
      </c>
      <c r="G6" s="34">
        <v>50000</v>
      </c>
      <c r="H6" s="34">
        <v>46666.6582278481</v>
      </c>
      <c r="I6" s="34">
        <v>210000</v>
      </c>
      <c r="J6" s="45">
        <v>0.2222221820373719</v>
      </c>
    </row>
    <row r="7" spans="1:19" ht="43.2" x14ac:dyDescent="0.3">
      <c r="A7" s="74">
        <v>1186</v>
      </c>
      <c r="B7" s="74" t="s">
        <v>188</v>
      </c>
      <c r="C7" s="74" t="s">
        <v>679</v>
      </c>
      <c r="D7" s="169">
        <v>2019</v>
      </c>
      <c r="E7" s="74" t="s">
        <v>43</v>
      </c>
      <c r="F7" s="74" t="s">
        <v>680</v>
      </c>
      <c r="G7" s="37">
        <v>27300</v>
      </c>
      <c r="H7" s="72">
        <v>25129.99999913793</v>
      </c>
      <c r="I7" s="72">
        <v>28000</v>
      </c>
      <c r="J7" s="73">
        <v>0.89749999996921181</v>
      </c>
    </row>
    <row r="8" spans="1:19" ht="57.6" x14ac:dyDescent="0.3">
      <c r="A8" s="146">
        <v>1240</v>
      </c>
      <c r="B8" s="74" t="s">
        <v>593</v>
      </c>
      <c r="C8" s="74" t="s">
        <v>681</v>
      </c>
      <c r="D8" s="169">
        <v>2019</v>
      </c>
      <c r="E8" s="74" t="s">
        <v>39</v>
      </c>
      <c r="F8" s="171" t="s">
        <v>682</v>
      </c>
      <c r="G8" s="17">
        <v>2400</v>
      </c>
      <c r="H8" s="6">
        <v>2280</v>
      </c>
      <c r="I8" s="6">
        <v>2400</v>
      </c>
      <c r="J8" s="9">
        <v>0.95</v>
      </c>
    </row>
    <row r="9" spans="1:19" ht="43.2" x14ac:dyDescent="0.3">
      <c r="A9" s="76">
        <v>1268</v>
      </c>
      <c r="B9" s="74" t="s">
        <v>301</v>
      </c>
      <c r="C9" s="74" t="s">
        <v>677</v>
      </c>
      <c r="D9" s="169">
        <v>2019</v>
      </c>
      <c r="E9" s="74" t="s">
        <v>40</v>
      </c>
      <c r="F9" s="74" t="s">
        <v>678</v>
      </c>
      <c r="G9" s="32">
        <v>4000</v>
      </c>
      <c r="H9" s="204">
        <v>3866.6666666666665</v>
      </c>
      <c r="I9" s="204">
        <v>25000</v>
      </c>
      <c r="J9" s="206">
        <v>0.15466666666666665</v>
      </c>
    </row>
    <row r="10" spans="1:19" ht="86.4" x14ac:dyDescent="0.3">
      <c r="A10" s="29">
        <v>1304</v>
      </c>
      <c r="B10" s="60" t="s">
        <v>755</v>
      </c>
      <c r="C10" s="60" t="s">
        <v>756</v>
      </c>
      <c r="D10" s="210">
        <v>2020</v>
      </c>
      <c r="E10" s="60" t="s">
        <v>757</v>
      </c>
      <c r="F10" s="2" t="s">
        <v>758</v>
      </c>
      <c r="G10" s="70">
        <v>16066.6</v>
      </c>
      <c r="H10" s="70">
        <v>16066</v>
      </c>
      <c r="I10" s="70">
        <v>47587</v>
      </c>
      <c r="J10" s="234">
        <v>0.33761321369281527</v>
      </c>
    </row>
    <row r="11" spans="1:19" ht="43.2" x14ac:dyDescent="0.3">
      <c r="A11" s="29">
        <v>1307</v>
      </c>
      <c r="B11" s="60" t="s">
        <v>743</v>
      </c>
      <c r="C11" s="60" t="s">
        <v>759</v>
      </c>
      <c r="D11" s="210">
        <v>2020</v>
      </c>
      <c r="E11" s="60" t="s">
        <v>77</v>
      </c>
      <c r="F11" s="2" t="s">
        <v>760</v>
      </c>
      <c r="G11" s="70">
        <v>33600</v>
      </c>
      <c r="H11" s="70">
        <v>33600</v>
      </c>
      <c r="I11" s="70">
        <v>82000</v>
      </c>
      <c r="J11" s="234">
        <v>0.40975609756097559</v>
      </c>
    </row>
    <row r="12" spans="1:19" ht="28.8" x14ac:dyDescent="0.3">
      <c r="A12" s="29">
        <v>1313</v>
      </c>
      <c r="B12" s="60" t="s">
        <v>593</v>
      </c>
      <c r="C12" s="60" t="s">
        <v>761</v>
      </c>
      <c r="D12" s="235">
        <v>2020</v>
      </c>
      <c r="E12" s="60" t="s">
        <v>51</v>
      </c>
      <c r="F12" s="2" t="s">
        <v>762</v>
      </c>
      <c r="G12" s="70">
        <v>2450</v>
      </c>
      <c r="H12" s="70">
        <v>2450</v>
      </c>
      <c r="I12" s="70">
        <v>5400</v>
      </c>
      <c r="J12" s="234">
        <v>0.45370370370370372</v>
      </c>
    </row>
    <row r="13" spans="1:19" x14ac:dyDescent="0.3">
      <c r="A13" s="1"/>
      <c r="B13" s="1"/>
      <c r="C13" s="1"/>
      <c r="D13" s="15"/>
      <c r="E13" s="1"/>
      <c r="F13" s="1"/>
      <c r="J13"/>
    </row>
    <row r="14" spans="1:19" x14ac:dyDescent="0.3">
      <c r="A14" s="1"/>
      <c r="B14" s="1"/>
      <c r="C14" s="1"/>
      <c r="D14" s="15"/>
      <c r="E14" s="1"/>
      <c r="F14" s="1"/>
      <c r="G14" s="283"/>
      <c r="H14" s="283"/>
      <c r="I14" s="283"/>
      <c r="J14"/>
    </row>
    <row r="15" spans="1:19" x14ac:dyDescent="0.3">
      <c r="A15" s="1"/>
      <c r="B15" s="1"/>
      <c r="C15" s="1"/>
      <c r="D15" s="15"/>
      <c r="E15" s="1"/>
      <c r="F15" s="1"/>
      <c r="G15" s="283"/>
      <c r="H15" s="191"/>
      <c r="I15" s="283"/>
      <c r="J15"/>
    </row>
    <row r="16" spans="1:19" x14ac:dyDescent="0.3">
      <c r="A16" s="1"/>
      <c r="B16" s="1"/>
      <c r="C16" s="1"/>
      <c r="D16" s="15"/>
      <c r="E16" s="1"/>
      <c r="F16" s="1"/>
      <c r="G16" s="283"/>
      <c r="H16" s="188"/>
      <c r="I16" s="283"/>
      <c r="J16"/>
    </row>
    <row r="17" spans="1:10" x14ac:dyDescent="0.3">
      <c r="A17" s="1"/>
      <c r="B17" s="1"/>
      <c r="C17" s="1"/>
      <c r="D17" s="15"/>
      <c r="E17" s="1"/>
      <c r="F17" s="1"/>
      <c r="G17" s="283"/>
      <c r="H17" s="284"/>
      <c r="I17" s="283"/>
      <c r="J17"/>
    </row>
    <row r="18" spans="1:10" x14ac:dyDescent="0.3">
      <c r="A18" s="1"/>
      <c r="B18" s="1"/>
      <c r="C18" s="1"/>
      <c r="D18" s="15"/>
      <c r="E18" s="1"/>
      <c r="F18" s="1"/>
      <c r="G18" s="283"/>
      <c r="H18" s="191"/>
      <c r="I18" s="283"/>
      <c r="J18"/>
    </row>
    <row r="19" spans="1:10" x14ac:dyDescent="0.3">
      <c r="A19" s="1"/>
      <c r="B19" s="1"/>
      <c r="C19" s="1"/>
      <c r="D19" s="15"/>
      <c r="E19" s="1"/>
      <c r="F19" s="1"/>
      <c r="G19" s="283"/>
      <c r="H19" s="283"/>
      <c r="I19" s="283"/>
      <c r="J19"/>
    </row>
    <row r="20" spans="1:10" x14ac:dyDescent="0.3">
      <c r="A20" s="1"/>
      <c r="B20" s="1"/>
      <c r="C20" s="1"/>
      <c r="D20" s="15"/>
      <c r="E20" s="1"/>
      <c r="F20" s="1"/>
      <c r="G20" s="283"/>
      <c r="H20" s="283"/>
      <c r="I20" s="283"/>
      <c r="J20"/>
    </row>
    <row r="21" spans="1:10" x14ac:dyDescent="0.3">
      <c r="A21" s="1"/>
      <c r="B21" s="1"/>
      <c r="C21" s="1"/>
      <c r="D21" s="15"/>
      <c r="E21" s="1"/>
      <c r="F21" s="1"/>
      <c r="G21" s="283"/>
      <c r="H21" s="283"/>
      <c r="I21" s="283"/>
      <c r="J21"/>
    </row>
    <row r="22" spans="1:10" x14ac:dyDescent="0.3">
      <c r="A22" s="1"/>
      <c r="B22" s="1"/>
      <c r="C22" s="1"/>
      <c r="D22" s="15"/>
      <c r="E22" s="1"/>
      <c r="F22" s="1"/>
      <c r="J22"/>
    </row>
    <row r="23" spans="1:10" x14ac:dyDescent="0.3">
      <c r="A23" s="1"/>
      <c r="B23" s="1"/>
      <c r="C23" s="1"/>
      <c r="D23" s="15"/>
      <c r="E23" s="1"/>
      <c r="F23" s="1"/>
      <c r="J23"/>
    </row>
    <row r="24" spans="1:10" x14ac:dyDescent="0.3">
      <c r="A24" s="1"/>
      <c r="B24" s="1"/>
      <c r="C24" s="1"/>
      <c r="D24" s="15"/>
      <c r="E24" s="1"/>
      <c r="F24" s="1"/>
      <c r="J24"/>
    </row>
    <row r="25" spans="1:10" x14ac:dyDescent="0.3">
      <c r="A25" s="1"/>
      <c r="B25" s="1"/>
      <c r="C25" s="1"/>
      <c r="D25" s="15"/>
      <c r="E25" s="1"/>
      <c r="F25" s="1"/>
      <c r="J25"/>
    </row>
    <row r="26" spans="1:10" x14ac:dyDescent="0.3">
      <c r="A26" s="1"/>
      <c r="B26" s="1"/>
      <c r="C26" s="1"/>
      <c r="D26" s="15"/>
      <c r="E26" s="1"/>
      <c r="F26" s="1"/>
      <c r="J26"/>
    </row>
    <row r="27" spans="1:10" x14ac:dyDescent="0.3">
      <c r="A27" s="1"/>
      <c r="B27" s="1"/>
      <c r="C27" s="1"/>
      <c r="D27" s="15"/>
      <c r="E27" s="1"/>
      <c r="F27" s="1"/>
      <c r="J27"/>
    </row>
    <row r="28" spans="1:10" x14ac:dyDescent="0.3">
      <c r="A28" s="1"/>
      <c r="B28" s="1"/>
      <c r="C28" s="1"/>
      <c r="D28" s="15"/>
      <c r="E28" s="1"/>
      <c r="F28" s="1"/>
      <c r="J28"/>
    </row>
    <row r="29" spans="1:10" x14ac:dyDescent="0.3">
      <c r="A29" s="1"/>
      <c r="B29" s="1"/>
      <c r="C29" s="1"/>
      <c r="D29" s="15"/>
      <c r="E29" s="1"/>
      <c r="F29" s="1"/>
      <c r="J29"/>
    </row>
    <row r="30" spans="1:10" x14ac:dyDescent="0.3">
      <c r="A30" s="1"/>
      <c r="B30" s="1"/>
      <c r="C30" s="1"/>
      <c r="D30" s="15"/>
      <c r="E30" s="1"/>
      <c r="F30" s="1"/>
      <c r="J30"/>
    </row>
    <row r="31" spans="1:10" x14ac:dyDescent="0.3">
      <c r="A31" s="1"/>
      <c r="B31" s="1"/>
      <c r="C31" s="1"/>
      <c r="D31" s="15"/>
      <c r="E31" s="1"/>
      <c r="F31" s="1"/>
      <c r="J31"/>
    </row>
    <row r="32" spans="1:10" x14ac:dyDescent="0.3">
      <c r="A32" s="1"/>
      <c r="B32" s="1"/>
      <c r="C32" s="1"/>
      <c r="D32" s="15"/>
      <c r="E32" s="1"/>
      <c r="F32" s="1"/>
      <c r="J32"/>
    </row>
    <row r="33" spans="1:19" x14ac:dyDescent="0.3">
      <c r="A33" s="1"/>
      <c r="B33" s="1"/>
      <c r="C33" s="1"/>
      <c r="D33" s="15"/>
      <c r="E33" s="1"/>
      <c r="F33" s="1"/>
      <c r="J33"/>
    </row>
    <row r="34" spans="1:19" x14ac:dyDescent="0.3">
      <c r="A34" s="1"/>
      <c r="B34" s="1"/>
      <c r="C34" s="1"/>
      <c r="D34" s="15"/>
      <c r="E34" s="15"/>
      <c r="F34" s="1"/>
      <c r="G34" s="7"/>
      <c r="H34" s="7"/>
      <c r="I34" s="7"/>
      <c r="J34" s="10"/>
      <c r="K34" s="1"/>
      <c r="L34" s="1"/>
      <c r="M34" s="1"/>
      <c r="N34" s="1"/>
      <c r="O34" s="1"/>
      <c r="P34" s="1"/>
      <c r="Q34" s="1"/>
      <c r="R34" s="1"/>
      <c r="S34" s="1"/>
    </row>
  </sheetData>
  <autoFilter ref="A2:J12" xr:uid="{1F5552F1-8753-4901-9902-12AB453D0439}">
    <sortState xmlns:xlrd2="http://schemas.microsoft.com/office/spreadsheetml/2017/richdata2" ref="A3:J12">
      <sortCondition ref="A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82BF-B831-46E5-A6AE-2E8BAD9628C7}">
  <dimension ref="B2:E7"/>
  <sheetViews>
    <sheetView workbookViewId="0">
      <selection activeCell="E29" sqref="E29"/>
    </sheetView>
  </sheetViews>
  <sheetFormatPr defaultRowHeight="14.4" x14ac:dyDescent="0.3"/>
  <cols>
    <col min="2" max="2" width="11.81640625" customWidth="1"/>
    <col min="3" max="3" width="10.81640625" bestFit="1" customWidth="1"/>
    <col min="5" max="5" width="45.1796875" customWidth="1"/>
  </cols>
  <sheetData>
    <row r="2" spans="2:5" x14ac:dyDescent="0.3">
      <c r="B2" s="144"/>
      <c r="C2" s="145"/>
      <c r="D2" s="145"/>
      <c r="E2" s="145" t="s">
        <v>817</v>
      </c>
    </row>
    <row r="3" spans="2:5" s="1" customFormat="1" ht="43.2" x14ac:dyDescent="0.3">
      <c r="B3" s="147" t="s">
        <v>818</v>
      </c>
      <c r="C3" s="148">
        <v>0.2</v>
      </c>
      <c r="D3" s="148" t="s">
        <v>91</v>
      </c>
      <c r="E3" s="148" t="s">
        <v>821</v>
      </c>
    </row>
    <row r="4" spans="2:5" ht="43.2" x14ac:dyDescent="0.3">
      <c r="B4" s="147" t="s">
        <v>819</v>
      </c>
      <c r="C4" s="148">
        <v>0.126</v>
      </c>
      <c r="D4" s="148" t="s">
        <v>92</v>
      </c>
      <c r="E4" s="148" t="s">
        <v>821</v>
      </c>
    </row>
    <row r="5" spans="2:5" ht="28.8" x14ac:dyDescent="0.3">
      <c r="B5" s="147" t="s">
        <v>820</v>
      </c>
      <c r="C5" s="149">
        <v>15000</v>
      </c>
      <c r="D5" s="148" t="s">
        <v>93</v>
      </c>
      <c r="E5" s="148" t="s">
        <v>822</v>
      </c>
    </row>
    <row r="6" spans="2:5" x14ac:dyDescent="0.3">
      <c r="B6" s="1"/>
      <c r="C6" s="1"/>
      <c r="D6" s="1"/>
      <c r="E6" s="1"/>
    </row>
    <row r="7" spans="2:5" x14ac:dyDescent="0.3">
      <c r="B7" s="1"/>
      <c r="C7" s="1"/>
      <c r="D7" s="1"/>
      <c r="E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4DAD956CF3614680A710226B9923B5" ma:contentTypeVersion="10" ma:contentTypeDescription="Create a new document." ma:contentTypeScope="" ma:versionID="cbff99237ee776f79ea1f9dc06b6e25b">
  <xsd:schema xmlns:xsd="http://www.w3.org/2001/XMLSchema" xmlns:xs="http://www.w3.org/2001/XMLSchema" xmlns:p="http://schemas.microsoft.com/office/2006/metadata/properties" xmlns:ns3="450b5222-c52d-415f-bac4-ebfff3895c2e" xmlns:ns4="4e6a7808-4259-4816-9107-cad9522adebd" targetNamespace="http://schemas.microsoft.com/office/2006/metadata/properties" ma:root="true" ma:fieldsID="c7b0933c28fae915480e482f5852aef1" ns3:_="" ns4:_="">
    <xsd:import namespace="450b5222-c52d-415f-bac4-ebfff3895c2e"/>
    <xsd:import namespace="4e6a7808-4259-4816-9107-cad9522ade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b5222-c52d-415f-bac4-ebfff3895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a7808-4259-4816-9107-cad9522ade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89898A-3089-43DF-ABFA-282DC9134880}">
  <ds:schemaRefs>
    <ds:schemaRef ds:uri="http://schemas.microsoft.com/sharepoint/v3/contenttype/forms"/>
  </ds:schemaRefs>
</ds:datastoreItem>
</file>

<file path=customXml/itemProps2.xml><?xml version="1.0" encoding="utf-8"?>
<ds:datastoreItem xmlns:ds="http://schemas.openxmlformats.org/officeDocument/2006/customXml" ds:itemID="{53649C8E-5B55-46DF-8F00-46925AE2C449}">
  <ds:schemaRefs>
    <ds:schemaRef ds:uri="http://schemas.microsoft.com/office/2006/metadata/properties"/>
    <ds:schemaRef ds:uri="http://schemas.microsoft.com/office/infopath/2007/PartnerControls"/>
    <ds:schemaRef ds:uri="http://purl.org/dc/terms/"/>
    <ds:schemaRef ds:uri="4e6a7808-4259-4816-9107-cad9522adebd"/>
    <ds:schemaRef ds:uri="http://schemas.microsoft.com/office/2006/documentManagement/types"/>
    <ds:schemaRef ds:uri="450b5222-c52d-415f-bac4-ebfff3895c2e"/>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C97FE4F-2C57-4128-A8D4-9273E6CC2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b5222-c52d-415f-bac4-ebfff3895c2e"/>
    <ds:schemaRef ds:uri="4e6a7808-4259-4816-9107-cad9522ad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Sammendrag</vt:lpstr>
      <vt:lpstr>Bygg</vt:lpstr>
      <vt:lpstr>Fornybar energi</vt:lpstr>
      <vt:lpstr>Transport</vt:lpstr>
      <vt:lpstr>Avfall og sirkulærøkonomi</vt:lpstr>
      <vt:lpstr>Vann og avløp</vt:lpstr>
      <vt:lpstr>Arealbruk og områdeprosjekter</vt:lpstr>
      <vt:lpstr>Klimatilpasning</vt:lpstr>
      <vt:lpstr>Antakelser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Borghild Storaas</dc:creator>
  <cp:lastModifiedBy>Miriam Bugge Anderssen</cp:lastModifiedBy>
  <dcterms:created xsi:type="dcterms:W3CDTF">2019-04-26T08:04:42Z</dcterms:created>
  <dcterms:modified xsi:type="dcterms:W3CDTF">2021-02-24T22:00:48Z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0x010100E44DAD956CF3614680A710226B9923B5</vt:lpwstr>
  </property>
</Properties>
</file>